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坂口恭久\伺い書関係(全般)\2024マスターズ大会\"/>
    </mc:Choice>
  </mc:AlternateContent>
  <bookViews>
    <workbookView xWindow="0" yWindow="15" windowWidth="19320" windowHeight="7485" tabRatio="855"/>
  </bookViews>
  <sheets>
    <sheet name="忘れず記入！！申し込み一覧" sheetId="21" r:id="rId1"/>
    <sheet name="基本データ入力" sheetId="5" r:id="rId2"/>
    <sheet name="個人種目エントリー（男子用）" sheetId="6" r:id="rId3"/>
    <sheet name="個人種目エントリー（女子用）" sheetId="15" r:id="rId4"/>
    <sheet name="リレーエントリー男子" sheetId="7" r:id="rId5"/>
    <sheet name="リレーエントリー女子" sheetId="19" r:id="rId6"/>
    <sheet name="混合リレーエントリー" sheetId="23" r:id="rId7"/>
    <sheet name="提出用出場認知書（男子用）" sheetId="8" r:id="rId8"/>
    <sheet name="提出用出場認知書（女子用）" sheetId="16" r:id="rId9"/>
    <sheet name="競技役員確認書" sheetId="12" r:id="rId10"/>
    <sheet name="操作禁止1（M）" sheetId="9" r:id="rId11"/>
    <sheet name="操作禁止1（W）" sheetId="17" r:id="rId12"/>
    <sheet name="操作禁止2（M）" sheetId="11" r:id="rId13"/>
    <sheet name="操作禁止2 (W)" sheetId="20" r:id="rId14"/>
    <sheet name="操作禁止3" sheetId="4" r:id="rId15"/>
    <sheet name="操作禁止4" sheetId="13" r:id="rId16"/>
    <sheet name="互換性レポート" sheetId="22" r:id="rId17"/>
  </sheets>
  <externalReferences>
    <externalReference r:id="rId18"/>
    <externalReference r:id="rId19"/>
  </externalReferences>
  <definedNames>
    <definedName name="_xlnm._FilterDatabase" localSheetId="2" hidden="1">'個人種目エントリー（男子用）'!$A$3:$AA$57</definedName>
    <definedName name="_xlnm.Print_Area" localSheetId="3">'個人種目エントリー（女子用）'!$A$2:$AE$57</definedName>
    <definedName name="_xlnm.Print_Area" localSheetId="2">'個人種目エントリー（男子用）'!$A$2:$AE$57</definedName>
    <definedName name="_xlnm.Print_Area" localSheetId="10">'操作禁止1（M）'!$A$1:$AK$51</definedName>
    <definedName name="_xlnm.Print_Area" localSheetId="11">'操作禁止1（W）'!$A$1:$AK$51</definedName>
    <definedName name="_xlnm.Print_Area" localSheetId="13">'操作禁止2 (W)'!$A$1:$J$13</definedName>
    <definedName name="_xlnm.Print_Area" localSheetId="12">'操作禁止2（M）'!$A$1:$J$13</definedName>
    <definedName name="_xlnm.Print_Area" localSheetId="8">'提出用出場認知書（女子用）'!$A$1:$AU$62</definedName>
    <definedName name="_xlnm.Print_Area" localSheetId="7">'提出用出場認知書（男子用）'!$A$1:$AU$62</definedName>
    <definedName name="_xlnm.Print_Area" localSheetId="0">'忘れず記入！！申し込み一覧'!$A$1:$M$48</definedName>
    <definedName name="Z_D15BB113_DAED_4319_94E8_97E274BC31C1_.wvu.Cols" localSheetId="8" hidden="1">'提出用出場認知書（女子用）'!$X:$Z</definedName>
    <definedName name="Z_D15BB113_DAED_4319_94E8_97E274BC31C1_.wvu.Cols" localSheetId="7" hidden="1">'提出用出場認知書（男子用）'!$X:$Z</definedName>
    <definedName name="Z_D15BB113_DAED_4319_94E8_97E274BC31C1_.wvu.PrintArea" localSheetId="3" hidden="1">'個人種目エントリー（女子用）'!$A$2:$AE$57</definedName>
    <definedName name="Z_D15BB113_DAED_4319_94E8_97E274BC31C1_.wvu.PrintArea" localSheetId="2" hidden="1">'個人種目エントリー（男子用）'!$A$2:$AE$57</definedName>
    <definedName name="Z_D15BB113_DAED_4319_94E8_97E274BC31C1_.wvu.PrintArea" localSheetId="10" hidden="1">'操作禁止1（M）'!$A$1:$AK$51</definedName>
    <definedName name="Z_D15BB113_DAED_4319_94E8_97E274BC31C1_.wvu.PrintArea" localSheetId="11" hidden="1">'操作禁止1（W）'!$A$1:$AK$51</definedName>
    <definedName name="Z_D15BB113_DAED_4319_94E8_97E274BC31C1_.wvu.PrintArea" localSheetId="13" hidden="1">'操作禁止2 (W)'!$A$1:$J$13</definedName>
    <definedName name="Z_D15BB113_DAED_4319_94E8_97E274BC31C1_.wvu.PrintArea" localSheetId="12" hidden="1">'操作禁止2（M）'!$A$1:$J$13</definedName>
    <definedName name="Z_D15BB113_DAED_4319_94E8_97E274BC31C1_.wvu.PrintArea" localSheetId="8" hidden="1">'提出用出場認知書（女子用）'!$A$4:$AU$62</definedName>
    <definedName name="Z_D15BB113_DAED_4319_94E8_97E274BC31C1_.wvu.PrintArea" localSheetId="7" hidden="1">'提出用出場認知書（男子用）'!$A$4:$AU$62</definedName>
    <definedName name="学校名">操作禁止3!$H$4:$H$9</definedName>
    <definedName name="学年">操作禁止3!$D$7:$D$9</definedName>
    <definedName name="距離">操作禁止3!$B$4:$B$17</definedName>
    <definedName name="競技役員" localSheetId="6">[1]操作禁止3!$N$3:$N$15</definedName>
    <definedName name="競技役員">操作禁止3!$N$3:$N$9</definedName>
    <definedName name="種目" localSheetId="5">操作禁止3!#REF!</definedName>
    <definedName name="種目" localSheetId="3">操作禁止3!#REF!</definedName>
    <definedName name="種目" localSheetId="6">[1]操作禁止3!#REF!</definedName>
    <definedName name="種目" localSheetId="11">操作禁止3!#REF!</definedName>
    <definedName name="種目" localSheetId="13">操作禁止3!#REF!</definedName>
    <definedName name="種目" localSheetId="8">操作禁止3!#REF!</definedName>
    <definedName name="種目">操作禁止3!#REF!</definedName>
    <definedName name="性別">操作禁止3!$F$4:$F$5</definedName>
  </definedNames>
  <calcPr calcId="162913"/>
  <customWorkbookViews>
    <customWorkbookView name="kan.c - 個人用ビュー" guid="{D15BB113-DAED-4319-94E8-97E274BC31C1}" mergeInterval="0" personalView="1" maximized="1" xWindow="-8" yWindow="-8" windowWidth="1936" windowHeight="1056" tabRatio="616" activeSheetId="6"/>
  </customWorkbookViews>
</workbook>
</file>

<file path=xl/calcChain.xml><?xml version="1.0" encoding="utf-8"?>
<calcChain xmlns="http://schemas.openxmlformats.org/spreadsheetml/2006/main">
  <c r="J17" i="21" l="1"/>
  <c r="J18" i="21" s="1"/>
  <c r="L6" i="21" l="1"/>
  <c r="H9" i="21"/>
  <c r="J19" i="21"/>
  <c r="J20" i="21" s="1"/>
  <c r="J9" i="21"/>
  <c r="J15" i="21"/>
  <c r="J16" i="21" s="1"/>
  <c r="H13" i="21"/>
  <c r="J13" i="21" s="1"/>
  <c r="J12" i="21"/>
  <c r="J11" i="21"/>
  <c r="J8" i="21"/>
  <c r="J7" i="21"/>
  <c r="K20" i="23"/>
  <c r="J20" i="23"/>
  <c r="I20" i="23"/>
  <c r="B20" i="23"/>
  <c r="K19" i="23"/>
  <c r="J19" i="23"/>
  <c r="I19" i="23"/>
  <c r="B19" i="23"/>
  <c r="K18" i="23"/>
  <c r="I18" i="23"/>
  <c r="J18" i="23" s="1"/>
  <c r="B18" i="23"/>
  <c r="K17" i="23"/>
  <c r="I17" i="23"/>
  <c r="J17" i="23" s="1"/>
  <c r="B17" i="23"/>
  <c r="K16" i="23"/>
  <c r="J16" i="23"/>
  <c r="I16" i="23"/>
  <c r="B16" i="23"/>
  <c r="K15" i="23"/>
  <c r="J15" i="23"/>
  <c r="I15" i="23"/>
  <c r="B15" i="23"/>
  <c r="K14" i="23"/>
  <c r="J14" i="23"/>
  <c r="I14" i="23"/>
  <c r="B14" i="23"/>
  <c r="K13" i="23"/>
  <c r="I13" i="23"/>
  <c r="J13" i="23" s="1"/>
  <c r="B13" i="23"/>
  <c r="K12" i="23"/>
  <c r="J12" i="23"/>
  <c r="I12" i="23"/>
  <c r="B12" i="23"/>
  <c r="K11" i="23"/>
  <c r="J11" i="23"/>
  <c r="I11" i="23"/>
  <c r="B11" i="23"/>
  <c r="K10" i="23"/>
  <c r="J10" i="23"/>
  <c r="I10" i="23"/>
  <c r="B10" i="23"/>
  <c r="K9" i="23"/>
  <c r="I9" i="23"/>
  <c r="J9" i="23" s="1"/>
  <c r="J14" i="21" l="1"/>
  <c r="J10" i="21"/>
  <c r="J22" i="21" s="1"/>
  <c r="I9" i="15"/>
  <c r="I10" i="15"/>
  <c r="I11" i="15"/>
  <c r="I12" i="15"/>
  <c r="I13" i="15"/>
  <c r="I14" i="15"/>
  <c r="I15" i="15"/>
  <c r="I16" i="15"/>
  <c r="I17" i="15"/>
  <c r="I18" i="15"/>
  <c r="I19" i="15"/>
  <c r="I20" i="15"/>
  <c r="I21" i="15"/>
  <c r="I22" i="15"/>
  <c r="I23" i="15"/>
  <c r="I24" i="15"/>
  <c r="I25" i="15"/>
  <c r="I26" i="15"/>
  <c r="I27" i="15"/>
  <c r="I28" i="15"/>
  <c r="I29" i="15"/>
  <c r="I30" i="15"/>
  <c r="I31" i="15"/>
  <c r="I32" i="15"/>
  <c r="I33" i="15"/>
  <c r="I34" i="15"/>
  <c r="I35" i="15"/>
  <c r="I36" i="15"/>
  <c r="I37" i="15"/>
  <c r="I38" i="15"/>
  <c r="I39" i="15"/>
  <c r="I40" i="15"/>
  <c r="I41" i="15"/>
  <c r="I42" i="15"/>
  <c r="I43" i="15"/>
  <c r="I44" i="15"/>
  <c r="I45" i="15"/>
  <c r="I46" i="15"/>
  <c r="I47" i="15"/>
  <c r="I48" i="15"/>
  <c r="I49" i="15"/>
  <c r="I50" i="15"/>
  <c r="I51" i="15"/>
  <c r="I52" i="15"/>
  <c r="I53" i="15"/>
  <c r="I54" i="15"/>
  <c r="I55" i="15"/>
  <c r="I56" i="15"/>
  <c r="I57" i="15"/>
  <c r="I8" i="15"/>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8" i="6"/>
  <c r="D11" i="5" l="1"/>
  <c r="I7" i="6" l="1"/>
  <c r="V2" i="17" l="1"/>
  <c r="V3" i="17"/>
  <c r="V4" i="17"/>
  <c r="V5" i="17"/>
  <c r="V6" i="17"/>
  <c r="V7" i="17"/>
  <c r="V8" i="17"/>
  <c r="V9" i="17"/>
  <c r="V10" i="17"/>
  <c r="V11" i="17"/>
  <c r="V12" i="17"/>
  <c r="V13" i="17"/>
  <c r="V14" i="17"/>
  <c r="V15" i="17"/>
  <c r="V16" i="17"/>
  <c r="V17" i="17"/>
  <c r="V18" i="17"/>
  <c r="V19" i="17"/>
  <c r="V20" i="17"/>
  <c r="V21" i="17"/>
  <c r="V22" i="17"/>
  <c r="V23" i="17"/>
  <c r="V24" i="17"/>
  <c r="V25" i="17"/>
  <c r="V26" i="17"/>
  <c r="V27" i="17"/>
  <c r="V28" i="17"/>
  <c r="V29" i="17"/>
  <c r="V30" i="17"/>
  <c r="V31" i="17"/>
  <c r="V32" i="17"/>
  <c r="V33" i="17"/>
  <c r="V34" i="17"/>
  <c r="V35" i="17"/>
  <c r="V36" i="17"/>
  <c r="V37" i="17"/>
  <c r="V38" i="17"/>
  <c r="V39" i="17"/>
  <c r="V40" i="17"/>
  <c r="V41" i="17"/>
  <c r="V42" i="17"/>
  <c r="V43" i="17"/>
  <c r="V44" i="17"/>
  <c r="V45" i="17"/>
  <c r="V46" i="17"/>
  <c r="V47" i="17"/>
  <c r="V48" i="17"/>
  <c r="V49" i="17"/>
  <c r="V50" i="17"/>
  <c r="V51" i="17"/>
  <c r="T3" i="17"/>
  <c r="T4" i="17"/>
  <c r="T5" i="17"/>
  <c r="T6" i="17"/>
  <c r="T7" i="17"/>
  <c r="T8" i="17"/>
  <c r="T9" i="17"/>
  <c r="T10" i="17"/>
  <c r="T11" i="17"/>
  <c r="T12" i="17"/>
  <c r="T13" i="17"/>
  <c r="T14" i="17"/>
  <c r="T15" i="17"/>
  <c r="T16" i="17"/>
  <c r="T17" i="17"/>
  <c r="T18" i="17"/>
  <c r="T19" i="17"/>
  <c r="T20" i="17"/>
  <c r="T21" i="17"/>
  <c r="T22" i="17"/>
  <c r="T23" i="17"/>
  <c r="T24" i="17"/>
  <c r="T25" i="17"/>
  <c r="T26" i="17"/>
  <c r="T27" i="17"/>
  <c r="T28" i="17"/>
  <c r="T29" i="17"/>
  <c r="T30" i="17"/>
  <c r="T31" i="17"/>
  <c r="T32" i="17"/>
  <c r="T33" i="17"/>
  <c r="T34" i="17"/>
  <c r="T35" i="17"/>
  <c r="T36" i="17"/>
  <c r="T37" i="17"/>
  <c r="T38" i="17"/>
  <c r="T39" i="17"/>
  <c r="T40" i="17"/>
  <c r="T41" i="17"/>
  <c r="T42" i="17"/>
  <c r="T43" i="17"/>
  <c r="T44" i="17"/>
  <c r="T45" i="17"/>
  <c r="T46" i="17"/>
  <c r="T47" i="17"/>
  <c r="T48" i="17"/>
  <c r="T49" i="17"/>
  <c r="T50" i="17"/>
  <c r="T51" i="17"/>
  <c r="R3" i="17"/>
  <c r="R4" i="17"/>
  <c r="R5" i="17"/>
  <c r="R6" i="17"/>
  <c r="R7" i="17"/>
  <c r="R8" i="17"/>
  <c r="R9" i="17"/>
  <c r="R10" i="17"/>
  <c r="R11" i="17"/>
  <c r="R12" i="17"/>
  <c r="R13" i="17"/>
  <c r="R14" i="17"/>
  <c r="R15" i="17"/>
  <c r="R16" i="17"/>
  <c r="R17" i="17"/>
  <c r="R18" i="17"/>
  <c r="R19" i="17"/>
  <c r="R20" i="17"/>
  <c r="R21" i="17"/>
  <c r="R22" i="17"/>
  <c r="R23" i="17"/>
  <c r="R24" i="17"/>
  <c r="R25" i="17"/>
  <c r="R26" i="17"/>
  <c r="R27" i="17"/>
  <c r="R28" i="17"/>
  <c r="R29" i="17"/>
  <c r="R30" i="17"/>
  <c r="R31" i="17"/>
  <c r="R32" i="17"/>
  <c r="R33" i="17"/>
  <c r="R34" i="17"/>
  <c r="R35" i="17"/>
  <c r="R36" i="17"/>
  <c r="R37" i="17"/>
  <c r="R38" i="17"/>
  <c r="R39" i="17"/>
  <c r="R40" i="17"/>
  <c r="R41" i="17"/>
  <c r="R42" i="17"/>
  <c r="R43" i="17"/>
  <c r="R44" i="17"/>
  <c r="R45" i="17"/>
  <c r="R46" i="17"/>
  <c r="R47" i="17"/>
  <c r="R48" i="17"/>
  <c r="R49" i="17"/>
  <c r="R50" i="17"/>
  <c r="R51" i="17"/>
  <c r="T2" i="17"/>
  <c r="R2" i="17"/>
  <c r="W2" i="9"/>
  <c r="V6" i="9"/>
  <c r="V7" i="9"/>
  <c r="V8" i="9"/>
  <c r="V9" i="9"/>
  <c r="V10" i="9"/>
  <c r="V11" i="9"/>
  <c r="V12" i="9"/>
  <c r="V13" i="9"/>
  <c r="V14" i="9"/>
  <c r="V15" i="9"/>
  <c r="V16" i="9"/>
  <c r="V17" i="9"/>
  <c r="V18" i="9"/>
  <c r="V19" i="9"/>
  <c r="V20" i="9"/>
  <c r="V21" i="9"/>
  <c r="V22" i="9"/>
  <c r="V23" i="9"/>
  <c r="V24" i="9"/>
  <c r="V25" i="9"/>
  <c r="V26" i="9"/>
  <c r="V27" i="9"/>
  <c r="V28" i="9"/>
  <c r="V29" i="9"/>
  <c r="V30" i="9"/>
  <c r="V31" i="9"/>
  <c r="V32" i="9"/>
  <c r="V33" i="9"/>
  <c r="V34" i="9"/>
  <c r="V35" i="9"/>
  <c r="V36" i="9"/>
  <c r="V37" i="9"/>
  <c r="V38" i="9"/>
  <c r="V39" i="9"/>
  <c r="V40" i="9"/>
  <c r="V41" i="9"/>
  <c r="V42" i="9"/>
  <c r="V43" i="9"/>
  <c r="V44" i="9"/>
  <c r="V45" i="9"/>
  <c r="V46" i="9"/>
  <c r="V47" i="9"/>
  <c r="V48" i="9"/>
  <c r="V49" i="9"/>
  <c r="V50" i="9"/>
  <c r="V51" i="9"/>
  <c r="V3" i="9"/>
  <c r="V4" i="9"/>
  <c r="V5" i="9"/>
  <c r="V2" i="9"/>
  <c r="U2" i="9"/>
  <c r="T3" i="9"/>
  <c r="T4" i="9"/>
  <c r="T5" i="9"/>
  <c r="T6" i="9"/>
  <c r="T7" i="9"/>
  <c r="T8" i="9"/>
  <c r="T9" i="9"/>
  <c r="T10" i="9"/>
  <c r="T11" i="9"/>
  <c r="T12" i="9"/>
  <c r="T13" i="9"/>
  <c r="T14" i="9"/>
  <c r="T15" i="9"/>
  <c r="T16" i="9"/>
  <c r="T17" i="9"/>
  <c r="T18" i="9"/>
  <c r="T19" i="9"/>
  <c r="T20" i="9"/>
  <c r="T21" i="9"/>
  <c r="T22" i="9"/>
  <c r="T23" i="9"/>
  <c r="T24" i="9"/>
  <c r="T25" i="9"/>
  <c r="T26" i="9"/>
  <c r="T27" i="9"/>
  <c r="T28" i="9"/>
  <c r="T29" i="9"/>
  <c r="T30" i="9"/>
  <c r="T31" i="9"/>
  <c r="T32" i="9"/>
  <c r="T33" i="9"/>
  <c r="T34" i="9"/>
  <c r="T35" i="9"/>
  <c r="T36" i="9"/>
  <c r="T37" i="9"/>
  <c r="T38" i="9"/>
  <c r="T39" i="9"/>
  <c r="T40" i="9"/>
  <c r="T41" i="9"/>
  <c r="T42" i="9"/>
  <c r="T43" i="9"/>
  <c r="T44" i="9"/>
  <c r="T45" i="9"/>
  <c r="T46" i="9"/>
  <c r="T47" i="9"/>
  <c r="T48" i="9"/>
  <c r="T49" i="9"/>
  <c r="T50" i="9"/>
  <c r="T51" i="9"/>
  <c r="T2" i="9"/>
  <c r="S2" i="9"/>
  <c r="R3" i="9"/>
  <c r="R4" i="9"/>
  <c r="R5" i="9"/>
  <c r="R6" i="9"/>
  <c r="R7" i="9"/>
  <c r="R8" i="9"/>
  <c r="R9" i="9"/>
  <c r="R10" i="9"/>
  <c r="R11" i="9"/>
  <c r="R12" i="9"/>
  <c r="R13" i="9"/>
  <c r="R14" i="9"/>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2" i="9"/>
  <c r="H6" i="21"/>
  <c r="E6" i="21"/>
  <c r="AQ40" i="16" l="1"/>
  <c r="E47" i="16" l="1"/>
  <c r="E48" i="16"/>
  <c r="E49" i="16"/>
  <c r="E50" i="16"/>
  <c r="E51" i="16"/>
  <c r="E52" i="16"/>
  <c r="E53" i="16"/>
  <c r="E54" i="16"/>
  <c r="E55" i="16"/>
  <c r="E56" i="16"/>
  <c r="E57" i="16"/>
  <c r="E58" i="16"/>
  <c r="E59" i="16"/>
  <c r="E60" i="16"/>
  <c r="E61" i="16"/>
  <c r="E62" i="16"/>
  <c r="K13" i="8" l="1"/>
  <c r="C3" i="17" l="1"/>
  <c r="D3" i="17"/>
  <c r="H3" i="17"/>
  <c r="S3" i="17"/>
  <c r="U3" i="17"/>
  <c r="W3" i="17"/>
  <c r="C4" i="17"/>
  <c r="D4" i="17"/>
  <c r="H4" i="17"/>
  <c r="S4" i="17"/>
  <c r="U4" i="17"/>
  <c r="W4" i="17"/>
  <c r="C5" i="17"/>
  <c r="D5" i="17"/>
  <c r="H5" i="17"/>
  <c r="S5" i="17"/>
  <c r="U5" i="17"/>
  <c r="W5" i="17"/>
  <c r="C6" i="17"/>
  <c r="D6" i="17"/>
  <c r="H6" i="17"/>
  <c r="S6" i="17"/>
  <c r="U6" i="17"/>
  <c r="W6" i="17"/>
  <c r="C7" i="17"/>
  <c r="D7" i="17"/>
  <c r="H7" i="17"/>
  <c r="S7" i="17"/>
  <c r="U7" i="17"/>
  <c r="W7" i="17"/>
  <c r="C8" i="17"/>
  <c r="D8" i="17"/>
  <c r="E8" i="17" s="1"/>
  <c r="H8" i="17"/>
  <c r="S8" i="17"/>
  <c r="U8" i="17"/>
  <c r="W8" i="17"/>
  <c r="C9" i="17"/>
  <c r="D9" i="17"/>
  <c r="E9" i="17" s="1"/>
  <c r="H9" i="17"/>
  <c r="S9" i="17"/>
  <c r="U9" i="17"/>
  <c r="W9" i="17"/>
  <c r="C10" i="17"/>
  <c r="D10" i="17"/>
  <c r="E10" i="17" s="1"/>
  <c r="H10" i="17"/>
  <c r="S10" i="17"/>
  <c r="U10" i="17"/>
  <c r="W10" i="17"/>
  <c r="C11" i="17"/>
  <c r="D11" i="17"/>
  <c r="H11" i="17"/>
  <c r="S11" i="17"/>
  <c r="U11" i="17"/>
  <c r="W11" i="17"/>
  <c r="C12" i="17"/>
  <c r="D12" i="17"/>
  <c r="E12" i="17" s="1"/>
  <c r="H12" i="17"/>
  <c r="S12" i="17"/>
  <c r="U12" i="17"/>
  <c r="W12" i="17"/>
  <c r="C13" i="17"/>
  <c r="D13" i="17"/>
  <c r="E13" i="17" s="1"/>
  <c r="H13" i="17"/>
  <c r="S13" i="17"/>
  <c r="U13" i="17"/>
  <c r="W13" i="17"/>
  <c r="C14" i="17"/>
  <c r="D14" i="17"/>
  <c r="E14" i="17" s="1"/>
  <c r="H14" i="17"/>
  <c r="S14" i="17"/>
  <c r="U14" i="17"/>
  <c r="W14" i="17"/>
  <c r="C15" i="17"/>
  <c r="D15" i="17"/>
  <c r="H15" i="17"/>
  <c r="S15" i="17"/>
  <c r="U15" i="17"/>
  <c r="W15" i="17"/>
  <c r="C16" i="17"/>
  <c r="D16" i="17"/>
  <c r="B16" i="17" s="1"/>
  <c r="H16" i="17"/>
  <c r="S16" i="17"/>
  <c r="U16" i="17"/>
  <c r="W16" i="17"/>
  <c r="C17" i="17"/>
  <c r="D17" i="17"/>
  <c r="H17" i="17"/>
  <c r="S17" i="17"/>
  <c r="U17" i="17"/>
  <c r="W17" i="17"/>
  <c r="C18" i="17"/>
  <c r="D18" i="17"/>
  <c r="E18" i="17" s="1"/>
  <c r="H18" i="17"/>
  <c r="S18" i="17"/>
  <c r="U18" i="17"/>
  <c r="W18" i="17"/>
  <c r="C19" i="17"/>
  <c r="D19" i="17"/>
  <c r="E19" i="17"/>
  <c r="H19" i="17"/>
  <c r="S19" i="17"/>
  <c r="U19" i="17"/>
  <c r="W19" i="17"/>
  <c r="C20" i="17"/>
  <c r="D20" i="17"/>
  <c r="E20" i="17" s="1"/>
  <c r="H20" i="17"/>
  <c r="S20" i="17"/>
  <c r="U20" i="17"/>
  <c r="W20" i="17"/>
  <c r="C21" i="17"/>
  <c r="D21" i="17"/>
  <c r="H21" i="17"/>
  <c r="S21" i="17"/>
  <c r="U21" i="17"/>
  <c r="W21" i="17"/>
  <c r="C22" i="17"/>
  <c r="D22" i="17"/>
  <c r="E22" i="17"/>
  <c r="H22" i="17"/>
  <c r="S22" i="17"/>
  <c r="U22" i="17"/>
  <c r="W22" i="17"/>
  <c r="C23" i="17"/>
  <c r="D23" i="17"/>
  <c r="E23" i="17" s="1"/>
  <c r="H23" i="17"/>
  <c r="S23" i="17"/>
  <c r="U23" i="17"/>
  <c r="W23" i="17"/>
  <c r="C24" i="17"/>
  <c r="D24" i="17"/>
  <c r="E24" i="17"/>
  <c r="H24" i="17"/>
  <c r="S24" i="17"/>
  <c r="U24" i="17"/>
  <c r="W24" i="17"/>
  <c r="C25" i="17"/>
  <c r="D25" i="17"/>
  <c r="H25" i="17"/>
  <c r="S25" i="17"/>
  <c r="U25" i="17"/>
  <c r="W25" i="17"/>
  <c r="C26" i="17"/>
  <c r="D26" i="17"/>
  <c r="E26" i="17" s="1"/>
  <c r="H26" i="17"/>
  <c r="S26" i="17"/>
  <c r="U26" i="17"/>
  <c r="W26" i="17"/>
  <c r="C27" i="17"/>
  <c r="D27" i="17"/>
  <c r="E27" i="17" s="1"/>
  <c r="H27" i="17"/>
  <c r="S27" i="17"/>
  <c r="U27" i="17"/>
  <c r="W27" i="17"/>
  <c r="C28" i="17"/>
  <c r="D28" i="17"/>
  <c r="E28" i="17"/>
  <c r="H28" i="17"/>
  <c r="S28" i="17"/>
  <c r="U28" i="17"/>
  <c r="W28" i="17"/>
  <c r="C29" i="17"/>
  <c r="D29" i="17"/>
  <c r="H29" i="17"/>
  <c r="S29" i="17"/>
  <c r="U29" i="17"/>
  <c r="W29" i="17"/>
  <c r="C30" i="17"/>
  <c r="D30" i="17"/>
  <c r="G30" i="17" s="1"/>
  <c r="H30" i="17"/>
  <c r="S30" i="17"/>
  <c r="U30" i="17"/>
  <c r="W30" i="17"/>
  <c r="C31" i="17"/>
  <c r="D31" i="17"/>
  <c r="G31" i="17" s="1"/>
  <c r="H31" i="17"/>
  <c r="S31" i="17"/>
  <c r="U31" i="17"/>
  <c r="W31" i="17"/>
  <c r="C32" i="17"/>
  <c r="D32" i="17"/>
  <c r="G32" i="17" s="1"/>
  <c r="H32" i="17"/>
  <c r="S32" i="17"/>
  <c r="U32" i="17"/>
  <c r="W32" i="17"/>
  <c r="C33" i="17"/>
  <c r="D33" i="17"/>
  <c r="G33" i="17" s="1"/>
  <c r="H33" i="17"/>
  <c r="S33" i="17"/>
  <c r="U33" i="17"/>
  <c r="W33" i="17"/>
  <c r="C34" i="17"/>
  <c r="D34" i="17"/>
  <c r="G34" i="17" s="1"/>
  <c r="H34" i="17"/>
  <c r="S34" i="17"/>
  <c r="U34" i="17"/>
  <c r="W34" i="17"/>
  <c r="C35" i="17"/>
  <c r="D35" i="17"/>
  <c r="G35" i="17" s="1"/>
  <c r="H35" i="17"/>
  <c r="S35" i="17"/>
  <c r="U35" i="17"/>
  <c r="W35" i="17"/>
  <c r="C36" i="17"/>
  <c r="D36" i="17"/>
  <c r="G36" i="17" s="1"/>
  <c r="H36" i="17"/>
  <c r="S36" i="17"/>
  <c r="U36" i="17"/>
  <c r="W36" i="17"/>
  <c r="B37" i="17"/>
  <c r="C37" i="17"/>
  <c r="D37" i="17"/>
  <c r="G37" i="17" s="1"/>
  <c r="H37" i="17"/>
  <c r="S37" i="17"/>
  <c r="U37" i="17"/>
  <c r="W37" i="17"/>
  <c r="C38" i="17"/>
  <c r="D38" i="17"/>
  <c r="G38" i="17" s="1"/>
  <c r="H38" i="17"/>
  <c r="S38" i="17"/>
  <c r="U38" i="17"/>
  <c r="W38" i="17"/>
  <c r="C39" i="17"/>
  <c r="D39" i="17"/>
  <c r="G39" i="17" s="1"/>
  <c r="H39" i="17"/>
  <c r="S39" i="17"/>
  <c r="U39" i="17"/>
  <c r="W39" i="17"/>
  <c r="C40" i="17"/>
  <c r="D40" i="17"/>
  <c r="G40" i="17" s="1"/>
  <c r="H40" i="17"/>
  <c r="S40" i="17"/>
  <c r="U40" i="17"/>
  <c r="W40" i="17"/>
  <c r="C41" i="17"/>
  <c r="D41" i="17"/>
  <c r="G41" i="17" s="1"/>
  <c r="H41" i="17"/>
  <c r="S41" i="17"/>
  <c r="U41" i="17"/>
  <c r="W41" i="17"/>
  <c r="C42" i="17"/>
  <c r="D42" i="17"/>
  <c r="G42" i="17" s="1"/>
  <c r="H42" i="17"/>
  <c r="S42" i="17"/>
  <c r="U42" i="17"/>
  <c r="W42" i="17"/>
  <c r="C43" i="17"/>
  <c r="D43" i="17"/>
  <c r="G43" i="17" s="1"/>
  <c r="H43" i="17"/>
  <c r="S43" i="17"/>
  <c r="U43" i="17"/>
  <c r="W43" i="17"/>
  <c r="C44" i="17"/>
  <c r="D44" i="17"/>
  <c r="G44" i="17" s="1"/>
  <c r="H44" i="17"/>
  <c r="S44" i="17"/>
  <c r="U44" i="17"/>
  <c r="W44" i="17"/>
  <c r="C45" i="17"/>
  <c r="D45" i="17"/>
  <c r="G45" i="17" s="1"/>
  <c r="H45" i="17"/>
  <c r="S45" i="17"/>
  <c r="U45" i="17"/>
  <c r="W45" i="17"/>
  <c r="C46" i="17"/>
  <c r="D46" i="17"/>
  <c r="B46" i="17" s="1"/>
  <c r="H46" i="17"/>
  <c r="S46" i="17"/>
  <c r="U46" i="17"/>
  <c r="W46" i="17"/>
  <c r="C47" i="17"/>
  <c r="D47" i="17"/>
  <c r="B47" i="17" s="1"/>
  <c r="H47" i="17"/>
  <c r="S47" i="17"/>
  <c r="U47" i="17"/>
  <c r="W47" i="17"/>
  <c r="C48" i="17"/>
  <c r="D48" i="17"/>
  <c r="B48" i="17" s="1"/>
  <c r="H48" i="17"/>
  <c r="S48" i="17"/>
  <c r="U48" i="17"/>
  <c r="W48" i="17"/>
  <c r="C49" i="17"/>
  <c r="D49" i="17"/>
  <c r="B49" i="17" s="1"/>
  <c r="H49" i="17"/>
  <c r="S49" i="17"/>
  <c r="U49" i="17"/>
  <c r="W49" i="17"/>
  <c r="C50" i="17"/>
  <c r="D50" i="17"/>
  <c r="B50" i="17" s="1"/>
  <c r="H50" i="17"/>
  <c r="S50" i="17"/>
  <c r="U50" i="17"/>
  <c r="W50" i="17"/>
  <c r="C51" i="17"/>
  <c r="D51" i="17"/>
  <c r="B51" i="17" s="1"/>
  <c r="H51" i="17"/>
  <c r="S51" i="17"/>
  <c r="U51" i="17"/>
  <c r="W51" i="17"/>
  <c r="B45" i="17" l="1"/>
  <c r="E16" i="17"/>
  <c r="E6" i="17"/>
  <c r="E5" i="17"/>
  <c r="E4" i="17"/>
  <c r="B41" i="17"/>
  <c r="B33" i="17"/>
  <c r="E51" i="17"/>
  <c r="E50" i="17"/>
  <c r="E49" i="17"/>
  <c r="E48" i="17"/>
  <c r="E47" i="17"/>
  <c r="E46" i="17"/>
  <c r="B39" i="17"/>
  <c r="B31" i="17"/>
  <c r="E15" i="17"/>
  <c r="E11" i="17"/>
  <c r="E7" i="17"/>
  <c r="E3" i="17"/>
  <c r="G51" i="17"/>
  <c r="G50" i="17"/>
  <c r="G49" i="17"/>
  <c r="G48" i="17"/>
  <c r="G47" i="17"/>
  <c r="G46" i="17"/>
  <c r="B43" i="17"/>
  <c r="B35" i="17"/>
  <c r="B44" i="17"/>
  <c r="B38" i="17"/>
  <c r="B36" i="17"/>
  <c r="B34" i="17"/>
  <c r="B32" i="17"/>
  <c r="B30" i="17"/>
  <c r="B29" i="17"/>
  <c r="G29" i="17"/>
  <c r="B25" i="17"/>
  <c r="G25" i="17"/>
  <c r="B21" i="17"/>
  <c r="G21" i="17"/>
  <c r="B17" i="17"/>
  <c r="G17" i="17"/>
  <c r="B42" i="17"/>
  <c r="B40" i="17"/>
  <c r="E44" i="17"/>
  <c r="E42" i="17"/>
  <c r="E40" i="17"/>
  <c r="E38" i="17"/>
  <c r="E36" i="17"/>
  <c r="E34" i="17"/>
  <c r="E32" i="17"/>
  <c r="E30" i="17"/>
  <c r="B28" i="17"/>
  <c r="G28" i="17"/>
  <c r="B24" i="17"/>
  <c r="G24" i="17"/>
  <c r="B20" i="17"/>
  <c r="G20" i="17"/>
  <c r="B27" i="17"/>
  <c r="G27" i="17"/>
  <c r="B23" i="17"/>
  <c r="G23" i="17"/>
  <c r="B19" i="17"/>
  <c r="G19" i="17"/>
  <c r="E45" i="17"/>
  <c r="E43" i="17"/>
  <c r="E41" i="17"/>
  <c r="E39" i="17"/>
  <c r="E37" i="17"/>
  <c r="E35" i="17"/>
  <c r="E33" i="17"/>
  <c r="E31" i="17"/>
  <c r="E29" i="17"/>
  <c r="B26" i="17"/>
  <c r="G26" i="17"/>
  <c r="E25" i="17"/>
  <c r="B22" i="17"/>
  <c r="G22" i="17"/>
  <c r="E21" i="17"/>
  <c r="B18" i="17"/>
  <c r="G18" i="17"/>
  <c r="E17" i="17"/>
  <c r="G16" i="17"/>
  <c r="G15" i="17"/>
  <c r="G14" i="17"/>
  <c r="G13" i="17"/>
  <c r="G12" i="17"/>
  <c r="G11" i="17"/>
  <c r="G10" i="17"/>
  <c r="G9" i="17"/>
  <c r="G8" i="17"/>
  <c r="G7" i="17"/>
  <c r="G6" i="17"/>
  <c r="G5" i="17"/>
  <c r="G4" i="17"/>
  <c r="G3" i="17"/>
  <c r="X30" i="8"/>
  <c r="K16" i="8" l="1"/>
  <c r="K19" i="8"/>
  <c r="I8" i="9" s="1"/>
  <c r="K23" i="8"/>
  <c r="K24" i="8"/>
  <c r="K28" i="8"/>
  <c r="K30" i="8"/>
  <c r="I2" i="9"/>
  <c r="C7" i="8"/>
  <c r="D10" i="5"/>
  <c r="C2" i="13" s="1"/>
  <c r="D8" i="5"/>
  <c r="K15" i="8"/>
  <c r="I4" i="9" s="1"/>
  <c r="K18" i="8"/>
  <c r="I7" i="9" s="1"/>
  <c r="K20" i="8"/>
  <c r="K32" i="8"/>
  <c r="I21" i="9" s="1"/>
  <c r="K36" i="8"/>
  <c r="I25" i="9" s="1"/>
  <c r="K40" i="8"/>
  <c r="I29" i="9" s="1"/>
  <c r="K42" i="8"/>
  <c r="K43" i="8"/>
  <c r="I32" i="9" s="1"/>
  <c r="K46" i="8"/>
  <c r="I35" i="9" s="1"/>
  <c r="K50" i="8"/>
  <c r="I39" i="9" s="1"/>
  <c r="K54" i="8"/>
  <c r="I43" i="9" s="1"/>
  <c r="K58" i="8"/>
  <c r="I47" i="9" s="1"/>
  <c r="K62" i="8"/>
  <c r="I51" i="9" s="1"/>
  <c r="AI13" i="8"/>
  <c r="AH13" i="8"/>
  <c r="AC13" i="8"/>
  <c r="AA13" i="8"/>
  <c r="Y13" i="8"/>
  <c r="X13" i="8"/>
  <c r="W13" i="8"/>
  <c r="U13" i="8"/>
  <c r="S13" i="8"/>
  <c r="R13" i="8"/>
  <c r="Q13" i="8"/>
  <c r="O13" i="8"/>
  <c r="M13" i="8"/>
  <c r="L13" i="8"/>
  <c r="J13" i="8"/>
  <c r="I13" i="8"/>
  <c r="H13" i="8"/>
  <c r="G13" i="8"/>
  <c r="F13" i="8"/>
  <c r="E13" i="8"/>
  <c r="D13" i="8"/>
  <c r="B13" i="8"/>
  <c r="L7" i="5"/>
  <c r="K44" i="8"/>
  <c r="I33" i="9" s="1"/>
  <c r="K45" i="8"/>
  <c r="I34" i="9" s="1"/>
  <c r="K47" i="8"/>
  <c r="I36" i="9" s="1"/>
  <c r="K48" i="8"/>
  <c r="I37" i="9" s="1"/>
  <c r="K49" i="8"/>
  <c r="K51" i="8"/>
  <c r="I40" i="9" s="1"/>
  <c r="K52" i="8"/>
  <c r="I41" i="9" s="1"/>
  <c r="K53" i="8"/>
  <c r="I42" i="9" s="1"/>
  <c r="K55" i="8"/>
  <c r="I44" i="9" s="1"/>
  <c r="K56" i="8"/>
  <c r="I45" i="9" s="1"/>
  <c r="K57" i="8"/>
  <c r="I46" i="9" s="1"/>
  <c r="K59" i="8"/>
  <c r="I48" i="9" s="1"/>
  <c r="K60" i="8"/>
  <c r="I49" i="9" s="1"/>
  <c r="K61" i="8"/>
  <c r="I50" i="9" s="1"/>
  <c r="E14" i="16"/>
  <c r="AD14" i="16" s="1"/>
  <c r="E15" i="16"/>
  <c r="AD15" i="16" s="1"/>
  <c r="E16" i="16"/>
  <c r="AD16" i="16" s="1"/>
  <c r="E17" i="16"/>
  <c r="AD17" i="16"/>
  <c r="E18" i="16"/>
  <c r="AD18" i="16" s="1"/>
  <c r="E19" i="16"/>
  <c r="E20" i="16"/>
  <c r="AD20" i="16"/>
  <c r="E21" i="16"/>
  <c r="AD21" i="16" s="1"/>
  <c r="E22" i="16"/>
  <c r="AD22" i="16" s="1"/>
  <c r="E23" i="16"/>
  <c r="E24" i="16"/>
  <c r="AD24" i="16" s="1"/>
  <c r="E25" i="16"/>
  <c r="AD25" i="16" s="1"/>
  <c r="E26" i="16"/>
  <c r="E27" i="16"/>
  <c r="AD27" i="16" s="1"/>
  <c r="E28" i="16"/>
  <c r="AD28" i="16" s="1"/>
  <c r="E29" i="16"/>
  <c r="AD29" i="16" s="1"/>
  <c r="E30" i="16"/>
  <c r="AD30" i="16" s="1"/>
  <c r="E31" i="16"/>
  <c r="AD31" i="16" s="1"/>
  <c r="E32" i="16"/>
  <c r="AD32" i="16" s="1"/>
  <c r="E33" i="16"/>
  <c r="AD33" i="16" s="1"/>
  <c r="AG33" i="16" s="1"/>
  <c r="E34" i="16"/>
  <c r="E35" i="16"/>
  <c r="E36" i="16"/>
  <c r="AD36" i="16" s="1"/>
  <c r="AF36" i="16" s="1"/>
  <c r="E37" i="16"/>
  <c r="AD37" i="16" s="1"/>
  <c r="E38" i="16"/>
  <c r="AD38" i="16" s="1"/>
  <c r="E39" i="16"/>
  <c r="E40" i="16"/>
  <c r="AD40" i="16" s="1"/>
  <c r="E41" i="16"/>
  <c r="AD41" i="16" s="1"/>
  <c r="E42" i="16"/>
  <c r="AD42" i="16" s="1"/>
  <c r="E43" i="16"/>
  <c r="E44" i="16"/>
  <c r="AD44" i="16" s="1"/>
  <c r="E45" i="16"/>
  <c r="AD45" i="16" s="1"/>
  <c r="E46" i="16"/>
  <c r="AD46" i="16" s="1"/>
  <c r="AD48" i="16"/>
  <c r="AD50" i="16"/>
  <c r="AE50" i="16" s="1"/>
  <c r="AD51" i="16"/>
  <c r="AD52" i="16"/>
  <c r="AD53" i="16"/>
  <c r="AD54" i="16"/>
  <c r="AG54" i="16" s="1"/>
  <c r="AD56" i="16"/>
  <c r="AF56" i="16" s="1"/>
  <c r="AD57" i="16"/>
  <c r="AD58" i="16"/>
  <c r="AD59" i="16"/>
  <c r="AD60" i="16"/>
  <c r="AD61" i="16"/>
  <c r="AD62" i="16"/>
  <c r="E13" i="16"/>
  <c r="AD13" i="16"/>
  <c r="F13" i="16"/>
  <c r="F14" i="16"/>
  <c r="D13" i="16"/>
  <c r="E14" i="8"/>
  <c r="E15" i="8"/>
  <c r="AD15" i="8" s="1"/>
  <c r="E16" i="8"/>
  <c r="AD16" i="8" s="1"/>
  <c r="E17" i="8"/>
  <c r="AD17" i="8" s="1"/>
  <c r="E18" i="8"/>
  <c r="AD18" i="8" s="1"/>
  <c r="R18" i="8"/>
  <c r="E19" i="8"/>
  <c r="AD19" i="8" s="1"/>
  <c r="E20" i="8"/>
  <c r="AD20" i="8" s="1"/>
  <c r="E21" i="8"/>
  <c r="AD21" i="8" s="1"/>
  <c r="E22" i="8"/>
  <c r="AD22" i="8" s="1"/>
  <c r="E23" i="8"/>
  <c r="AD23" i="8" s="1"/>
  <c r="E24" i="8"/>
  <c r="AD24" i="8" s="1"/>
  <c r="E25" i="8"/>
  <c r="AD25" i="8" s="1"/>
  <c r="E26" i="8"/>
  <c r="AD26" i="8" s="1"/>
  <c r="E27" i="8"/>
  <c r="AD27" i="8" s="1"/>
  <c r="E28" i="8"/>
  <c r="AD28" i="8" s="1"/>
  <c r="E29" i="8"/>
  <c r="AD29" i="8" s="1"/>
  <c r="E30" i="8"/>
  <c r="E31" i="8"/>
  <c r="AD31" i="8" s="1"/>
  <c r="E32" i="8"/>
  <c r="AD32" i="8" s="1"/>
  <c r="E33" i="8"/>
  <c r="AD33" i="8" s="1"/>
  <c r="E34" i="8"/>
  <c r="AD34" i="8" s="1"/>
  <c r="E35" i="8"/>
  <c r="AD35" i="8" s="1"/>
  <c r="E36" i="8"/>
  <c r="AD36" i="8" s="1"/>
  <c r="E37" i="8"/>
  <c r="AD37" i="8" s="1"/>
  <c r="E38" i="8"/>
  <c r="AD38" i="8" s="1"/>
  <c r="E39" i="8"/>
  <c r="AD39" i="8" s="1"/>
  <c r="E40" i="8"/>
  <c r="AD40" i="8" s="1"/>
  <c r="E41" i="8"/>
  <c r="AD41" i="8" s="1"/>
  <c r="E42" i="8"/>
  <c r="AD42" i="8" s="1"/>
  <c r="E43" i="8"/>
  <c r="AD43" i="8" s="1"/>
  <c r="E44" i="8"/>
  <c r="AD44" i="8" s="1"/>
  <c r="E45" i="8"/>
  <c r="AD45" i="8" s="1"/>
  <c r="E46" i="8"/>
  <c r="AD46" i="8" s="1"/>
  <c r="E47" i="8"/>
  <c r="AD47" i="8" s="1"/>
  <c r="E48" i="8"/>
  <c r="AD48" i="8" s="1"/>
  <c r="E49" i="8"/>
  <c r="AD49" i="8" s="1"/>
  <c r="E50" i="8"/>
  <c r="AD50" i="8" s="1"/>
  <c r="E51" i="8"/>
  <c r="AD51" i="8" s="1"/>
  <c r="E52" i="8"/>
  <c r="AD52" i="8" s="1"/>
  <c r="E53" i="8"/>
  <c r="AD53" i="8" s="1"/>
  <c r="E54" i="8"/>
  <c r="AD54" i="8" s="1"/>
  <c r="E55" i="8"/>
  <c r="E56" i="8"/>
  <c r="AD56" i="8" s="1"/>
  <c r="E57" i="8"/>
  <c r="AD57" i="8" s="1"/>
  <c r="E58" i="8"/>
  <c r="AD58" i="8" s="1"/>
  <c r="E59" i="8"/>
  <c r="E60" i="8"/>
  <c r="AD60" i="8" s="1"/>
  <c r="E61" i="8"/>
  <c r="AD61" i="8" s="1"/>
  <c r="E62" i="8"/>
  <c r="AD62" i="8" s="1"/>
  <c r="K13" i="16"/>
  <c r="I2" i="17" s="1"/>
  <c r="K2" i="17"/>
  <c r="K2" i="9"/>
  <c r="K14" i="8"/>
  <c r="I3" i="9" s="1"/>
  <c r="K17" i="8"/>
  <c r="I6" i="9" s="1"/>
  <c r="K21" i="8"/>
  <c r="I10" i="9" s="1"/>
  <c r="K22" i="8"/>
  <c r="I11" i="9" s="1"/>
  <c r="K25" i="8"/>
  <c r="I14" i="9" s="1"/>
  <c r="K26" i="8"/>
  <c r="I15" i="9" s="1"/>
  <c r="K27" i="8"/>
  <c r="I16" i="9" s="1"/>
  <c r="K29" i="8"/>
  <c r="I18" i="9" s="1"/>
  <c r="K31" i="8"/>
  <c r="I20" i="9" s="1"/>
  <c r="K33" i="8"/>
  <c r="I22" i="9" s="1"/>
  <c r="K34" i="8"/>
  <c r="K35" i="8"/>
  <c r="I24" i="9" s="1"/>
  <c r="K37" i="8"/>
  <c r="I26" i="9" s="1"/>
  <c r="K38" i="8"/>
  <c r="I27" i="9" s="1"/>
  <c r="K39" i="8"/>
  <c r="I28" i="9" s="1"/>
  <c r="K41" i="8"/>
  <c r="I30" i="9" s="1"/>
  <c r="B11" i="7"/>
  <c r="AQ15" i="8" s="1"/>
  <c r="AY2" i="13" s="1"/>
  <c r="B12" i="7"/>
  <c r="AQ16" i="8" s="1"/>
  <c r="AH2" i="13" s="1"/>
  <c r="B13" i="7"/>
  <c r="AQ17" i="8" s="1"/>
  <c r="AZ2" i="13" s="1"/>
  <c r="B14" i="7"/>
  <c r="B6" i="11" s="1"/>
  <c r="I6" i="11" s="1"/>
  <c r="B15" i="7"/>
  <c r="AQ19" i="8" s="1"/>
  <c r="B4" i="16"/>
  <c r="B16" i="7"/>
  <c r="AQ20" i="8" s="1"/>
  <c r="B17" i="7"/>
  <c r="B18" i="7"/>
  <c r="AQ22" i="8" s="1"/>
  <c r="B19" i="7"/>
  <c r="B20" i="7"/>
  <c r="B12" i="11" s="1"/>
  <c r="H12" i="11" s="1"/>
  <c r="J12" i="11" s="1"/>
  <c r="B21" i="7"/>
  <c r="B13" i="11" s="1"/>
  <c r="C13" i="11" s="1"/>
  <c r="B10" i="7"/>
  <c r="B2" i="11" s="1"/>
  <c r="I2" i="11" s="1"/>
  <c r="B11" i="19"/>
  <c r="B3" i="20" s="1"/>
  <c r="I3" i="20" s="1"/>
  <c r="B12" i="19"/>
  <c r="B4" i="20" s="1"/>
  <c r="B13" i="19"/>
  <c r="B5" i="20" s="1"/>
  <c r="B14" i="19"/>
  <c r="B6" i="20" s="1"/>
  <c r="B15" i="19"/>
  <c r="AQ19" i="16" s="1"/>
  <c r="B16" i="19"/>
  <c r="AQ20" i="16" s="1"/>
  <c r="B17" i="19"/>
  <c r="B18" i="19"/>
  <c r="AQ22" i="16" s="1"/>
  <c r="B19" i="19"/>
  <c r="B11" i="20" s="1"/>
  <c r="B20" i="19"/>
  <c r="AQ24" i="16" s="1"/>
  <c r="B21" i="19"/>
  <c r="B13" i="20" s="1"/>
  <c r="B10" i="19"/>
  <c r="AQ14" i="16" s="1"/>
  <c r="L10" i="7"/>
  <c r="AU15" i="16"/>
  <c r="AU16" i="16"/>
  <c r="AU17" i="16"/>
  <c r="AU18" i="16"/>
  <c r="AU19" i="16"/>
  <c r="AU20" i="16"/>
  <c r="AU21" i="16"/>
  <c r="AU22" i="16"/>
  <c r="AU23" i="16"/>
  <c r="AU24" i="16"/>
  <c r="AU25" i="16"/>
  <c r="AP15" i="16"/>
  <c r="AP16" i="16"/>
  <c r="AP17" i="16"/>
  <c r="AP18" i="16"/>
  <c r="AP19" i="16"/>
  <c r="AL19" i="16"/>
  <c r="AO19" i="16"/>
  <c r="AK19" i="16" s="1"/>
  <c r="AP20" i="16"/>
  <c r="AP21" i="16"/>
  <c r="AP22" i="16"/>
  <c r="AP23" i="16"/>
  <c r="AL23" i="16"/>
  <c r="AO23" i="16"/>
  <c r="AP24" i="16"/>
  <c r="AK24" i="16" s="1"/>
  <c r="AP25" i="16"/>
  <c r="AK25" i="16" s="1"/>
  <c r="AO15" i="16"/>
  <c r="AO16" i="16"/>
  <c r="AO17" i="16"/>
  <c r="AO18" i="16"/>
  <c r="AK18" i="16" s="1"/>
  <c r="AO20" i="16"/>
  <c r="AO21" i="16"/>
  <c r="AL21" i="16"/>
  <c r="AO22" i="16"/>
  <c r="AO24" i="16"/>
  <c r="AO25" i="16"/>
  <c r="AL15" i="16"/>
  <c r="AL16" i="16"/>
  <c r="AL17" i="16"/>
  <c r="AL18" i="16"/>
  <c r="AL20" i="16"/>
  <c r="AK20" i="16" s="1"/>
  <c r="AL22" i="16"/>
  <c r="AL24" i="16"/>
  <c r="AL25" i="16"/>
  <c r="AU14" i="16"/>
  <c r="AP14" i="16"/>
  <c r="AK14" i="16" s="1"/>
  <c r="AO14" i="16"/>
  <c r="AL14" i="16"/>
  <c r="L21" i="19"/>
  <c r="J21" i="19"/>
  <c r="L20" i="19"/>
  <c r="J20" i="19"/>
  <c r="L19" i="19"/>
  <c r="J19" i="19"/>
  <c r="K19" i="19" s="1"/>
  <c r="L18" i="19"/>
  <c r="J18" i="19"/>
  <c r="L17" i="19"/>
  <c r="J17" i="19"/>
  <c r="L16" i="19"/>
  <c r="J16" i="19"/>
  <c r="L15" i="19"/>
  <c r="J15" i="19"/>
  <c r="L14" i="19"/>
  <c r="J14" i="19"/>
  <c r="L13" i="19"/>
  <c r="J13" i="19"/>
  <c r="L12" i="19"/>
  <c r="J12" i="19"/>
  <c r="L11" i="19"/>
  <c r="J11" i="19"/>
  <c r="L10" i="19"/>
  <c r="J10" i="19"/>
  <c r="AH14" i="8"/>
  <c r="AH15" i="8"/>
  <c r="AH16" i="8"/>
  <c r="AH17" i="8"/>
  <c r="AH18" i="8"/>
  <c r="AH19" i="8"/>
  <c r="AH20" i="8"/>
  <c r="AH21" i="8"/>
  <c r="AH22" i="8"/>
  <c r="AH23" i="8"/>
  <c r="AH24" i="8"/>
  <c r="AH25" i="8"/>
  <c r="AH26" i="8"/>
  <c r="AH27" i="8"/>
  <c r="AH28" i="8"/>
  <c r="AH29" i="8"/>
  <c r="AH30" i="8"/>
  <c r="AH31" i="8"/>
  <c r="AH32" i="8"/>
  <c r="AH33" i="8"/>
  <c r="AH34" i="8"/>
  <c r="AH35" i="8"/>
  <c r="AH36" i="8"/>
  <c r="AH37" i="8"/>
  <c r="AH38" i="8"/>
  <c r="AH39" i="8"/>
  <c r="AH40" i="8"/>
  <c r="AH41" i="8"/>
  <c r="AH42" i="8"/>
  <c r="AH43" i="8"/>
  <c r="AH44" i="8"/>
  <c r="AH45" i="8"/>
  <c r="AH46" i="8"/>
  <c r="AH47" i="8"/>
  <c r="AH48" i="8"/>
  <c r="AH49" i="8"/>
  <c r="AH50" i="8"/>
  <c r="AH51" i="8"/>
  <c r="AH52" i="8"/>
  <c r="AH53" i="8"/>
  <c r="AH54" i="8"/>
  <c r="AH55" i="8"/>
  <c r="AH56" i="8"/>
  <c r="AH57" i="8"/>
  <c r="AH58" i="8"/>
  <c r="AH59" i="8"/>
  <c r="AH60" i="8"/>
  <c r="AH61" i="8"/>
  <c r="AH62" i="8"/>
  <c r="AI14" i="8"/>
  <c r="AI15" i="8"/>
  <c r="AI16" i="8"/>
  <c r="AI17" i="8"/>
  <c r="AI18" i="8"/>
  <c r="AI19" i="8"/>
  <c r="AI20" i="8"/>
  <c r="AI21" i="8"/>
  <c r="AI22" i="8"/>
  <c r="AI23" i="8"/>
  <c r="AI24" i="8"/>
  <c r="AI25" i="8"/>
  <c r="AI26" i="8"/>
  <c r="AI27" i="8"/>
  <c r="AI28" i="8"/>
  <c r="AI29" i="8"/>
  <c r="AI30" i="8"/>
  <c r="AI31" i="8"/>
  <c r="AI32" i="8"/>
  <c r="AI33" i="8"/>
  <c r="AI34" i="8"/>
  <c r="AI35" i="8"/>
  <c r="AI36" i="8"/>
  <c r="AI37" i="8"/>
  <c r="AI38" i="8"/>
  <c r="AI39" i="8"/>
  <c r="AI40" i="8"/>
  <c r="AI41" i="8"/>
  <c r="AI42" i="8"/>
  <c r="AI43" i="8"/>
  <c r="AI44" i="8"/>
  <c r="AI45" i="8"/>
  <c r="AI46" i="8"/>
  <c r="AI47" i="8"/>
  <c r="AI48" i="8"/>
  <c r="AI49" i="8"/>
  <c r="AI50" i="8"/>
  <c r="AI51" i="8"/>
  <c r="AI52" i="8"/>
  <c r="AI53" i="8"/>
  <c r="AI54" i="8"/>
  <c r="AI55" i="8"/>
  <c r="AI56" i="8"/>
  <c r="AI57" i="8"/>
  <c r="AI58" i="8"/>
  <c r="AI59" i="8"/>
  <c r="AI60" i="8"/>
  <c r="AI61" i="8"/>
  <c r="AI62" i="8"/>
  <c r="L11" i="7"/>
  <c r="AO14" i="8"/>
  <c r="AP14" i="8"/>
  <c r="X62" i="8"/>
  <c r="AG62" i="8" s="1"/>
  <c r="L61" i="8"/>
  <c r="AD59" i="8"/>
  <c r="R59" i="8"/>
  <c r="X58" i="8"/>
  <c r="L57" i="8"/>
  <c r="AD55" i="8"/>
  <c r="R55" i="8"/>
  <c r="X54" i="8"/>
  <c r="L53" i="8"/>
  <c r="R51" i="8"/>
  <c r="X50" i="8"/>
  <c r="AG50" i="8" s="1"/>
  <c r="L49" i="8"/>
  <c r="AE49" i="8" s="1"/>
  <c r="R47" i="8"/>
  <c r="X46" i="8"/>
  <c r="L45" i="8"/>
  <c r="R43" i="8"/>
  <c r="X42" i="8"/>
  <c r="L41" i="8"/>
  <c r="AE41" i="8" s="1"/>
  <c r="AD30" i="8"/>
  <c r="AG30" i="8" s="1"/>
  <c r="R19" i="8"/>
  <c r="L14" i="8"/>
  <c r="AD19" i="16"/>
  <c r="AD23" i="16"/>
  <c r="AD26" i="16"/>
  <c r="X29" i="16"/>
  <c r="AD34" i="16"/>
  <c r="AD35" i="16"/>
  <c r="R35" i="16"/>
  <c r="X37" i="16"/>
  <c r="R38" i="16"/>
  <c r="AD39" i="16"/>
  <c r="R39" i="16"/>
  <c r="X41" i="16"/>
  <c r="R42" i="16"/>
  <c r="AF42" i="16" s="1"/>
  <c r="AD43" i="16"/>
  <c r="R43" i="16"/>
  <c r="X45" i="16"/>
  <c r="R46" i="16"/>
  <c r="AD47" i="16"/>
  <c r="L47" i="16"/>
  <c r="AD49" i="16"/>
  <c r="AF49" i="16" s="1"/>
  <c r="X49" i="16"/>
  <c r="R50" i="16"/>
  <c r="R51" i="16"/>
  <c r="X53" i="16"/>
  <c r="AG53" i="16" s="1"/>
  <c r="R54" i="16"/>
  <c r="AD55" i="16"/>
  <c r="R55" i="16"/>
  <c r="AF55" i="16"/>
  <c r="X57" i="16"/>
  <c r="AG57" i="16" s="1"/>
  <c r="R58" i="16"/>
  <c r="L59" i="16"/>
  <c r="X61" i="16"/>
  <c r="R62" i="16"/>
  <c r="AF62" i="16" s="1"/>
  <c r="L37" i="16"/>
  <c r="L41" i="16"/>
  <c r="L49" i="16"/>
  <c r="AE49" i="16" s="1"/>
  <c r="L53" i="16"/>
  <c r="AE53" i="16" s="1"/>
  <c r="L57" i="16"/>
  <c r="H42" i="8"/>
  <c r="I42" i="8"/>
  <c r="J42" i="8"/>
  <c r="H43" i="8"/>
  <c r="I43" i="8"/>
  <c r="J43" i="8"/>
  <c r="H44" i="8"/>
  <c r="I44" i="8"/>
  <c r="J44" i="8"/>
  <c r="H45" i="8"/>
  <c r="I45" i="8"/>
  <c r="J45" i="8"/>
  <c r="H46" i="8"/>
  <c r="I46" i="8"/>
  <c r="J46" i="8"/>
  <c r="C2" i="17"/>
  <c r="W2" i="17"/>
  <c r="U2" i="17"/>
  <c r="S2" i="17"/>
  <c r="W3" i="9"/>
  <c r="W4" i="9"/>
  <c r="W5" i="9"/>
  <c r="W6" i="9"/>
  <c r="W7" i="9"/>
  <c r="W8" i="9"/>
  <c r="W9" i="9"/>
  <c r="W10" i="9"/>
  <c r="W11" i="9"/>
  <c r="W12" i="9"/>
  <c r="W13" i="9"/>
  <c r="W14" i="9"/>
  <c r="W15" i="9"/>
  <c r="W16" i="9"/>
  <c r="W17" i="9"/>
  <c r="W18" i="9"/>
  <c r="W19" i="9"/>
  <c r="W20" i="9"/>
  <c r="W21" i="9"/>
  <c r="W22" i="9"/>
  <c r="W23" i="9"/>
  <c r="W24" i="9"/>
  <c r="W25" i="9"/>
  <c r="W26" i="9"/>
  <c r="W27" i="9"/>
  <c r="W28" i="9"/>
  <c r="W29" i="9"/>
  <c r="W30" i="9"/>
  <c r="W31" i="9"/>
  <c r="W32" i="9"/>
  <c r="W33" i="9"/>
  <c r="W34" i="9"/>
  <c r="W35" i="9"/>
  <c r="W36" i="9"/>
  <c r="W37" i="9"/>
  <c r="W38" i="9"/>
  <c r="W39" i="9"/>
  <c r="W40" i="9"/>
  <c r="W41" i="9"/>
  <c r="W42" i="9"/>
  <c r="W43" i="9"/>
  <c r="W44" i="9"/>
  <c r="W45" i="9"/>
  <c r="W46" i="9"/>
  <c r="W47" i="9"/>
  <c r="W48" i="9"/>
  <c r="W49" i="9"/>
  <c r="W50" i="9"/>
  <c r="W51" i="9"/>
  <c r="U3" i="9"/>
  <c r="U4" i="9"/>
  <c r="U5" i="9"/>
  <c r="U6" i="9"/>
  <c r="U7" i="9"/>
  <c r="U8" i="9"/>
  <c r="U9" i="9"/>
  <c r="U10" i="9"/>
  <c r="U11" i="9"/>
  <c r="U12" i="9"/>
  <c r="U13" i="9"/>
  <c r="U14" i="9"/>
  <c r="U15" i="9"/>
  <c r="U16" i="9"/>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S3" i="9"/>
  <c r="S4" i="9"/>
  <c r="S5" i="9"/>
  <c r="S6" i="9"/>
  <c r="S7" i="9"/>
  <c r="S8" i="9"/>
  <c r="S9" i="9"/>
  <c r="S10" i="9"/>
  <c r="S11" i="9"/>
  <c r="S12" i="9"/>
  <c r="S13" i="9"/>
  <c r="S14" i="9"/>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AC14" i="8"/>
  <c r="AC15" i="8"/>
  <c r="AC16" i="8"/>
  <c r="AC17" i="8"/>
  <c r="AC18" i="8"/>
  <c r="AC19" i="8"/>
  <c r="AC20" i="8"/>
  <c r="AC21" i="8"/>
  <c r="AC22" i="8"/>
  <c r="AC23" i="8"/>
  <c r="AC24" i="8"/>
  <c r="AC25" i="8"/>
  <c r="AC26" i="8"/>
  <c r="AC27" i="8"/>
  <c r="AC28" i="8"/>
  <c r="AC29" i="8"/>
  <c r="AC30" i="8"/>
  <c r="AC31" i="8"/>
  <c r="AC32" i="8"/>
  <c r="AC33" i="8"/>
  <c r="AC34" i="8"/>
  <c r="AC35" i="8"/>
  <c r="AC36" i="8"/>
  <c r="AC37" i="8"/>
  <c r="AC38" i="8"/>
  <c r="AC39" i="8"/>
  <c r="AC40" i="8"/>
  <c r="AC41" i="8"/>
  <c r="AC42" i="8"/>
  <c r="AC43" i="8"/>
  <c r="AC44" i="8"/>
  <c r="AC45" i="8"/>
  <c r="AC46" i="8"/>
  <c r="AC47" i="8"/>
  <c r="AC48" i="8"/>
  <c r="AC49" i="8"/>
  <c r="AC50" i="8"/>
  <c r="AC51" i="8"/>
  <c r="AC52" i="8"/>
  <c r="AC53" i="8"/>
  <c r="AC54" i="8"/>
  <c r="AC55" i="8"/>
  <c r="AC56" i="8"/>
  <c r="AC57" i="8"/>
  <c r="AC58" i="8"/>
  <c r="AC59" i="8"/>
  <c r="AC60" i="8"/>
  <c r="AC61" i="8"/>
  <c r="AC62" i="8"/>
  <c r="AA14" i="8"/>
  <c r="AA15" i="8"/>
  <c r="AA16" i="8"/>
  <c r="AA17" i="8"/>
  <c r="AA18" i="8"/>
  <c r="AA19" i="8"/>
  <c r="AA20" i="8"/>
  <c r="AA21" i="8"/>
  <c r="AA22" i="8"/>
  <c r="AA23" i="8"/>
  <c r="AA24" i="8"/>
  <c r="AA25" i="8"/>
  <c r="AA26" i="8"/>
  <c r="AA27" i="8"/>
  <c r="AA28" i="8"/>
  <c r="AA29" i="8"/>
  <c r="AA30" i="8"/>
  <c r="AA31" i="8"/>
  <c r="AA32" i="8"/>
  <c r="AA33" i="8"/>
  <c r="AA34" i="8"/>
  <c r="AA35" i="8"/>
  <c r="AA36" i="8"/>
  <c r="AA37" i="8"/>
  <c r="AA38" i="8"/>
  <c r="AA39" i="8"/>
  <c r="AA40" i="8"/>
  <c r="AA41" i="8"/>
  <c r="AA42" i="8"/>
  <c r="AA43" i="8"/>
  <c r="AA44" i="8"/>
  <c r="AA45" i="8"/>
  <c r="AA46" i="8"/>
  <c r="AA47" i="8"/>
  <c r="AA48" i="8"/>
  <c r="AA49" i="8"/>
  <c r="AA50" i="8"/>
  <c r="AA51" i="8"/>
  <c r="AA52" i="8"/>
  <c r="AA53" i="8"/>
  <c r="AA54" i="8"/>
  <c r="AA55" i="8"/>
  <c r="AA56" i="8"/>
  <c r="AA57" i="8"/>
  <c r="AA58" i="8"/>
  <c r="AA59" i="8"/>
  <c r="AA60" i="8"/>
  <c r="AA61" i="8"/>
  <c r="AA62" i="8"/>
  <c r="Y14" i="8"/>
  <c r="Y15" i="8"/>
  <c r="Y16" i="8"/>
  <c r="Y17" i="8"/>
  <c r="Y18" i="8"/>
  <c r="Y19" i="8"/>
  <c r="Y20" i="8"/>
  <c r="Y21" i="8"/>
  <c r="Y22" i="8"/>
  <c r="Y23" i="8"/>
  <c r="Y24" i="8"/>
  <c r="Y25" i="8"/>
  <c r="Y26" i="8"/>
  <c r="Y27" i="8"/>
  <c r="Y28" i="8"/>
  <c r="Y29" i="8"/>
  <c r="Y30" i="8"/>
  <c r="Y31" i="8"/>
  <c r="Y32" i="8"/>
  <c r="Y33" i="8"/>
  <c r="Y34" i="8"/>
  <c r="Y35" i="8"/>
  <c r="Y36" i="8"/>
  <c r="Y37" i="8"/>
  <c r="Y38" i="8"/>
  <c r="Y39" i="8"/>
  <c r="Y40" i="8"/>
  <c r="Y41" i="8"/>
  <c r="Y42" i="8"/>
  <c r="Y43" i="8"/>
  <c r="Y44" i="8"/>
  <c r="Y45" i="8"/>
  <c r="Y46" i="8"/>
  <c r="Y47" i="8"/>
  <c r="Y48" i="8"/>
  <c r="Y49" i="8"/>
  <c r="Y50" i="8"/>
  <c r="Y51" i="8"/>
  <c r="Y52" i="8"/>
  <c r="Y53" i="8"/>
  <c r="Y54" i="8"/>
  <c r="Y55" i="8"/>
  <c r="Y56" i="8"/>
  <c r="Y57" i="8"/>
  <c r="Y58" i="8"/>
  <c r="Y59" i="8"/>
  <c r="Y60" i="8"/>
  <c r="Y61" i="8"/>
  <c r="Y62" i="8"/>
  <c r="X14" i="8"/>
  <c r="X15" i="8"/>
  <c r="X18" i="8"/>
  <c r="X19" i="8"/>
  <c r="AG19" i="8" s="1"/>
  <c r="X20" i="8"/>
  <c r="X21" i="8"/>
  <c r="X22" i="8"/>
  <c r="X23" i="8"/>
  <c r="AG23" i="8" s="1"/>
  <c r="X24" i="8"/>
  <c r="X25" i="8"/>
  <c r="X26" i="8"/>
  <c r="X27" i="8"/>
  <c r="X28" i="8"/>
  <c r="X29" i="8"/>
  <c r="X31" i="8"/>
  <c r="X32" i="8"/>
  <c r="X33" i="8"/>
  <c r="X34" i="8"/>
  <c r="AG34" i="8" s="1"/>
  <c r="X35" i="8"/>
  <c r="AG35" i="8" s="1"/>
  <c r="X36" i="8"/>
  <c r="X37" i="8"/>
  <c r="X38" i="8"/>
  <c r="AG38" i="8" s="1"/>
  <c r="X39" i="8"/>
  <c r="AG39" i="8" s="1"/>
  <c r="X40" i="8"/>
  <c r="X41" i="8"/>
  <c r="X43" i="8"/>
  <c r="X44" i="8"/>
  <c r="X45" i="8"/>
  <c r="X47" i="8"/>
  <c r="X48" i="8"/>
  <c r="X49" i="8"/>
  <c r="AG49" i="8" s="1"/>
  <c r="X51" i="8"/>
  <c r="X52" i="8"/>
  <c r="X53" i="8"/>
  <c r="X55" i="8"/>
  <c r="AG55" i="8" s="1"/>
  <c r="X56" i="8"/>
  <c r="X57" i="8"/>
  <c r="X59" i="8"/>
  <c r="X60" i="8"/>
  <c r="AG60" i="8" s="1"/>
  <c r="X61" i="8"/>
  <c r="AM6" i="8"/>
  <c r="AL14" i="8"/>
  <c r="AL15" i="8"/>
  <c r="AO15" i="8"/>
  <c r="AP15" i="8"/>
  <c r="AL16" i="8"/>
  <c r="AL17" i="8"/>
  <c r="AL18" i="8"/>
  <c r="AL19" i="8"/>
  <c r="AL20" i="8"/>
  <c r="AL21" i="8"/>
  <c r="AK21" i="8" s="1"/>
  <c r="AL22" i="8"/>
  <c r="AL23" i="8"/>
  <c r="AL24" i="8"/>
  <c r="AO24" i="8"/>
  <c r="AP24" i="8"/>
  <c r="AL25" i="8"/>
  <c r="AI14" i="16"/>
  <c r="AI15" i="16"/>
  <c r="AI16" i="16"/>
  <c r="AI17" i="16"/>
  <c r="AI18" i="16"/>
  <c r="AI19" i="16"/>
  <c r="AI20" i="16"/>
  <c r="AI21" i="16"/>
  <c r="AI22" i="16"/>
  <c r="AI23" i="16"/>
  <c r="AI24" i="16"/>
  <c r="AI25" i="16"/>
  <c r="AI26" i="16"/>
  <c r="AI27" i="16"/>
  <c r="AI28" i="16"/>
  <c r="AI29" i="16"/>
  <c r="AI30" i="16"/>
  <c r="AI31" i="16"/>
  <c r="AI32" i="16"/>
  <c r="AI33" i="16"/>
  <c r="AI34" i="16"/>
  <c r="AI35" i="16"/>
  <c r="AI36" i="16"/>
  <c r="AI37" i="16"/>
  <c r="AI38" i="16"/>
  <c r="AI39" i="16"/>
  <c r="AI40" i="16"/>
  <c r="AI41" i="16"/>
  <c r="AI42" i="16"/>
  <c r="AI43" i="16"/>
  <c r="AI44" i="16"/>
  <c r="AI45" i="16"/>
  <c r="AI46" i="16"/>
  <c r="AI47" i="16"/>
  <c r="AI48" i="16"/>
  <c r="AI49" i="16"/>
  <c r="AI50" i="16"/>
  <c r="AI51" i="16"/>
  <c r="AI52" i="16"/>
  <c r="AI53" i="16"/>
  <c r="AI54" i="16"/>
  <c r="AI55" i="16"/>
  <c r="AI56" i="16"/>
  <c r="AI57" i="16"/>
  <c r="AI58" i="16"/>
  <c r="AI59" i="16"/>
  <c r="AI60" i="16"/>
  <c r="AI61" i="16"/>
  <c r="AI62" i="16"/>
  <c r="AH14" i="16"/>
  <c r="AH15" i="16"/>
  <c r="AH16" i="16"/>
  <c r="AH17" i="16"/>
  <c r="AH18" i="16"/>
  <c r="AH19" i="16"/>
  <c r="AH20" i="16"/>
  <c r="AH21" i="16"/>
  <c r="AH22" i="16"/>
  <c r="AH23" i="16"/>
  <c r="AH24" i="16"/>
  <c r="AH25" i="16"/>
  <c r="AH26" i="16"/>
  <c r="AH27" i="16"/>
  <c r="AH28" i="16"/>
  <c r="AH29" i="16"/>
  <c r="AH30" i="16"/>
  <c r="AH31" i="16"/>
  <c r="AH32" i="16"/>
  <c r="AH33" i="16"/>
  <c r="AH34" i="16"/>
  <c r="AH35" i="16"/>
  <c r="AH36" i="16"/>
  <c r="AH37" i="16"/>
  <c r="AH38" i="16"/>
  <c r="AH39" i="16"/>
  <c r="AH40" i="16"/>
  <c r="AH41" i="16"/>
  <c r="AH42" i="16"/>
  <c r="AH43" i="16"/>
  <c r="AH44" i="16"/>
  <c r="AH45" i="16"/>
  <c r="AH46" i="16"/>
  <c r="AH47" i="16"/>
  <c r="AH48" i="16"/>
  <c r="AH49" i="16"/>
  <c r="AH50" i="16"/>
  <c r="AH51" i="16"/>
  <c r="AH52" i="16"/>
  <c r="AH53" i="16"/>
  <c r="AH54" i="16"/>
  <c r="AH55" i="16"/>
  <c r="AH56" i="16"/>
  <c r="AH57" i="16"/>
  <c r="AH58" i="16"/>
  <c r="AH59" i="16"/>
  <c r="AH60" i="16"/>
  <c r="AH61" i="16"/>
  <c r="AH62" i="16"/>
  <c r="AC14" i="16"/>
  <c r="AC15" i="16"/>
  <c r="AC16" i="16"/>
  <c r="AC17" i="16"/>
  <c r="AC18" i="16"/>
  <c r="AC19" i="16"/>
  <c r="AC20" i="16"/>
  <c r="AC21" i="16"/>
  <c r="AC22" i="16"/>
  <c r="AC23" i="16"/>
  <c r="AC24" i="16"/>
  <c r="AC25" i="16"/>
  <c r="AC26" i="16"/>
  <c r="AC27" i="16"/>
  <c r="AC28" i="16"/>
  <c r="AC29" i="16"/>
  <c r="AC30" i="16"/>
  <c r="AC31" i="16"/>
  <c r="AC32" i="16"/>
  <c r="AC33" i="16"/>
  <c r="AC34" i="16"/>
  <c r="AC35" i="16"/>
  <c r="AC36" i="16"/>
  <c r="AC37" i="16"/>
  <c r="AC38" i="16"/>
  <c r="AC39" i="16"/>
  <c r="AC40" i="16"/>
  <c r="AC41" i="16"/>
  <c r="AC42" i="16"/>
  <c r="AC43" i="16"/>
  <c r="AC44" i="16"/>
  <c r="AC45" i="16"/>
  <c r="AC46" i="16"/>
  <c r="AC47" i="16"/>
  <c r="AC48" i="16"/>
  <c r="AC49" i="16"/>
  <c r="AC50" i="16"/>
  <c r="AC51" i="16"/>
  <c r="AC52" i="16"/>
  <c r="AC53" i="16"/>
  <c r="AC54" i="16"/>
  <c r="AC55" i="16"/>
  <c r="AC56" i="16"/>
  <c r="AC57" i="16"/>
  <c r="AC58" i="16"/>
  <c r="AC59" i="16"/>
  <c r="AC60" i="16"/>
  <c r="AC61" i="16"/>
  <c r="AC62" i="16"/>
  <c r="AA14" i="16"/>
  <c r="AA15" i="16"/>
  <c r="AA16" i="16"/>
  <c r="AA17" i="16"/>
  <c r="AA18" i="16"/>
  <c r="AA19" i="16"/>
  <c r="AA20" i="16"/>
  <c r="AA21" i="16"/>
  <c r="AA22" i="16"/>
  <c r="AA23" i="16"/>
  <c r="AA24" i="16"/>
  <c r="AA25" i="16"/>
  <c r="AA26" i="16"/>
  <c r="AA27" i="16"/>
  <c r="AA28" i="16"/>
  <c r="AA29" i="16"/>
  <c r="AA30" i="16"/>
  <c r="AA31" i="16"/>
  <c r="AA32" i="16"/>
  <c r="AA33" i="16"/>
  <c r="AA34" i="16"/>
  <c r="AA35" i="16"/>
  <c r="AA36" i="16"/>
  <c r="AA37" i="16"/>
  <c r="AA38" i="16"/>
  <c r="AA39" i="16"/>
  <c r="AA40" i="16"/>
  <c r="AA41" i="16"/>
  <c r="AA42" i="16"/>
  <c r="AA43" i="16"/>
  <c r="AA44" i="16"/>
  <c r="AA45" i="16"/>
  <c r="AA46" i="16"/>
  <c r="AA47" i="16"/>
  <c r="AA48" i="16"/>
  <c r="AA49" i="16"/>
  <c r="AA50" i="16"/>
  <c r="AA51" i="16"/>
  <c r="AA52" i="16"/>
  <c r="AA53" i="16"/>
  <c r="AA54" i="16"/>
  <c r="AA55" i="16"/>
  <c r="AA56" i="16"/>
  <c r="AA57" i="16"/>
  <c r="AA58" i="16"/>
  <c r="AA59" i="16"/>
  <c r="AA60" i="16"/>
  <c r="AA61" i="16"/>
  <c r="AA62" i="16"/>
  <c r="Y14" i="16"/>
  <c r="Y15" i="16"/>
  <c r="Y16" i="16"/>
  <c r="Y17" i="16"/>
  <c r="Y18" i="16"/>
  <c r="Y19" i="16"/>
  <c r="Y20" i="16"/>
  <c r="Y21" i="16"/>
  <c r="Y22" i="16"/>
  <c r="Y23" i="16"/>
  <c r="Y24" i="16"/>
  <c r="Y25" i="16"/>
  <c r="Y26" i="16"/>
  <c r="Y27" i="16"/>
  <c r="Y28" i="16"/>
  <c r="Y29" i="16"/>
  <c r="Y30" i="16"/>
  <c r="Y31" i="16"/>
  <c r="Y32" i="16"/>
  <c r="Y33" i="16"/>
  <c r="Y34" i="16"/>
  <c r="Y35" i="16"/>
  <c r="Y36" i="16"/>
  <c r="Y37" i="16"/>
  <c r="Y38" i="16"/>
  <c r="Y39" i="16"/>
  <c r="Y40" i="16"/>
  <c r="Y41" i="16"/>
  <c r="Y42" i="16"/>
  <c r="Y43" i="16"/>
  <c r="Y44" i="16"/>
  <c r="Y45" i="16"/>
  <c r="Y46" i="16"/>
  <c r="Y47" i="16"/>
  <c r="Y48" i="16"/>
  <c r="Y49" i="16"/>
  <c r="Y50" i="16"/>
  <c r="Y51" i="16"/>
  <c r="Y52" i="16"/>
  <c r="Y53" i="16"/>
  <c r="Y54" i="16"/>
  <c r="Y55" i="16"/>
  <c r="Y56" i="16"/>
  <c r="Y57" i="16"/>
  <c r="Y58" i="16"/>
  <c r="Y59" i="16"/>
  <c r="Y60" i="16"/>
  <c r="Y61" i="16"/>
  <c r="Y62" i="16"/>
  <c r="X14" i="16"/>
  <c r="AG14" i="16" s="1"/>
  <c r="X15" i="16"/>
  <c r="X16" i="16"/>
  <c r="X17" i="16"/>
  <c r="AG17" i="16" s="1"/>
  <c r="X18" i="16"/>
  <c r="AG18" i="16" s="1"/>
  <c r="X19" i="16"/>
  <c r="AG19" i="16" s="1"/>
  <c r="X20" i="16"/>
  <c r="X21" i="16"/>
  <c r="X22" i="16"/>
  <c r="AG22" i="16" s="1"/>
  <c r="X23" i="16"/>
  <c r="X24" i="16"/>
  <c r="X25" i="16"/>
  <c r="AG25" i="16" s="1"/>
  <c r="X26" i="16"/>
  <c r="AG26" i="16" s="1"/>
  <c r="X27" i="16"/>
  <c r="AG27" i="16" s="1"/>
  <c r="X28" i="16"/>
  <c r="X30" i="16"/>
  <c r="X31" i="16"/>
  <c r="AG31" i="16" s="1"/>
  <c r="X32" i="16"/>
  <c r="X33" i="16"/>
  <c r="X34" i="16"/>
  <c r="X35" i="16"/>
  <c r="AG35" i="16" s="1"/>
  <c r="X36" i="16"/>
  <c r="X38" i="16"/>
  <c r="X39" i="16"/>
  <c r="AG39" i="16" s="1"/>
  <c r="X40" i="16"/>
  <c r="AG40" i="16" s="1"/>
  <c r="X42" i="16"/>
  <c r="X43" i="16"/>
  <c r="X44" i="16"/>
  <c r="AG44" i="16" s="1"/>
  <c r="X46" i="16"/>
  <c r="AG46" i="16" s="1"/>
  <c r="X47" i="16"/>
  <c r="X48" i="16"/>
  <c r="AG48" i="16" s="1"/>
  <c r="X50" i="16"/>
  <c r="AG50" i="16" s="1"/>
  <c r="X51" i="16"/>
  <c r="X52" i="16"/>
  <c r="X54" i="16"/>
  <c r="X55" i="16"/>
  <c r="AG55" i="16" s="1"/>
  <c r="X56" i="16"/>
  <c r="AG56" i="16" s="1"/>
  <c r="X58" i="16"/>
  <c r="X59" i="16"/>
  <c r="X60" i="16"/>
  <c r="X62" i="16"/>
  <c r="AG62" i="16" s="1"/>
  <c r="W14" i="16"/>
  <c r="W15" i="16"/>
  <c r="W16" i="16"/>
  <c r="W17" i="16"/>
  <c r="W18" i="16"/>
  <c r="W19" i="16"/>
  <c r="W20" i="16"/>
  <c r="W21" i="16"/>
  <c r="W22" i="16"/>
  <c r="W23" i="16"/>
  <c r="W24" i="16"/>
  <c r="W25" i="16"/>
  <c r="W26" i="16"/>
  <c r="W27" i="16"/>
  <c r="W28" i="16"/>
  <c r="W29" i="16"/>
  <c r="W30" i="16"/>
  <c r="W31" i="16"/>
  <c r="W32" i="16"/>
  <c r="W33" i="16"/>
  <c r="W34" i="16"/>
  <c r="W35" i="16"/>
  <c r="W36" i="16"/>
  <c r="W37" i="16"/>
  <c r="W38" i="16"/>
  <c r="W39" i="16"/>
  <c r="W40" i="16"/>
  <c r="W41" i="16"/>
  <c r="W42" i="16"/>
  <c r="W43" i="16"/>
  <c r="W44" i="16"/>
  <c r="W45" i="16"/>
  <c r="W46" i="16"/>
  <c r="W47" i="16"/>
  <c r="W48" i="16"/>
  <c r="W49" i="16"/>
  <c r="W50" i="16"/>
  <c r="W51" i="16"/>
  <c r="W52" i="16"/>
  <c r="W53" i="16"/>
  <c r="W54" i="16"/>
  <c r="W55" i="16"/>
  <c r="W56" i="16"/>
  <c r="W57" i="16"/>
  <c r="W58" i="16"/>
  <c r="W59" i="16"/>
  <c r="W60" i="16"/>
  <c r="W61" i="16"/>
  <c r="W62" i="16"/>
  <c r="U14" i="16"/>
  <c r="U15" i="16"/>
  <c r="U16" i="16"/>
  <c r="U17" i="16"/>
  <c r="U18" i="16"/>
  <c r="U19" i="16"/>
  <c r="U20" i="16"/>
  <c r="U21" i="16"/>
  <c r="U22" i="16"/>
  <c r="U23" i="16"/>
  <c r="U24" i="16"/>
  <c r="U25" i="16"/>
  <c r="U26" i="16"/>
  <c r="U27" i="16"/>
  <c r="U28" i="16"/>
  <c r="U29" i="16"/>
  <c r="U30" i="16"/>
  <c r="U31" i="16"/>
  <c r="U32" i="16"/>
  <c r="U33" i="16"/>
  <c r="U34" i="16"/>
  <c r="U35" i="16"/>
  <c r="U36" i="16"/>
  <c r="U37" i="16"/>
  <c r="U38" i="16"/>
  <c r="U39" i="16"/>
  <c r="U40" i="16"/>
  <c r="U41" i="16"/>
  <c r="U42" i="16"/>
  <c r="U43" i="16"/>
  <c r="U44" i="16"/>
  <c r="U45" i="16"/>
  <c r="U46" i="16"/>
  <c r="U47" i="16"/>
  <c r="U48" i="16"/>
  <c r="U49" i="16"/>
  <c r="U50" i="16"/>
  <c r="U51" i="16"/>
  <c r="U52" i="16"/>
  <c r="U53" i="16"/>
  <c r="U54" i="16"/>
  <c r="U55" i="16"/>
  <c r="U56" i="16"/>
  <c r="U57" i="16"/>
  <c r="U58" i="16"/>
  <c r="U59" i="16"/>
  <c r="U60" i="16"/>
  <c r="U61" i="16"/>
  <c r="U62" i="16"/>
  <c r="S14" i="16"/>
  <c r="S15" i="16"/>
  <c r="S16" i="16"/>
  <c r="S17" i="16"/>
  <c r="S18" i="16"/>
  <c r="S19" i="16"/>
  <c r="S20" i="16"/>
  <c r="S21" i="16"/>
  <c r="S22" i="16"/>
  <c r="S23" i="16"/>
  <c r="S24" i="16"/>
  <c r="S25" i="16"/>
  <c r="S26" i="16"/>
  <c r="S27" i="16"/>
  <c r="S28" i="16"/>
  <c r="S29" i="16"/>
  <c r="S30" i="16"/>
  <c r="S31" i="16"/>
  <c r="S32" i="16"/>
  <c r="S33" i="16"/>
  <c r="S34" i="16"/>
  <c r="S35" i="16"/>
  <c r="S36" i="16"/>
  <c r="S37" i="16"/>
  <c r="S38" i="16"/>
  <c r="S39" i="16"/>
  <c r="S40" i="16"/>
  <c r="S41" i="16"/>
  <c r="S42" i="16"/>
  <c r="S43" i="16"/>
  <c r="S44" i="16"/>
  <c r="S45" i="16"/>
  <c r="S46" i="16"/>
  <c r="S47" i="16"/>
  <c r="S48" i="16"/>
  <c r="S49" i="16"/>
  <c r="S50" i="16"/>
  <c r="S51" i="16"/>
  <c r="S52" i="16"/>
  <c r="S53" i="16"/>
  <c r="S54" i="16"/>
  <c r="S55" i="16"/>
  <c r="S56" i="16"/>
  <c r="S57" i="16"/>
  <c r="S58" i="16"/>
  <c r="S59" i="16"/>
  <c r="S60" i="16"/>
  <c r="S61" i="16"/>
  <c r="S62" i="16"/>
  <c r="R14" i="16"/>
  <c r="AF14" i="16" s="1"/>
  <c r="R15" i="16"/>
  <c r="R16" i="16"/>
  <c r="R17" i="16"/>
  <c r="AF17" i="16" s="1"/>
  <c r="R18" i="16"/>
  <c r="AF18" i="16" s="1"/>
  <c r="R19" i="16"/>
  <c r="AF19" i="16" s="1"/>
  <c r="R20" i="16"/>
  <c r="R21" i="16"/>
  <c r="R22" i="16"/>
  <c r="R23" i="16"/>
  <c r="R24" i="16"/>
  <c r="R25" i="16"/>
  <c r="R26" i="16"/>
  <c r="AF26" i="16" s="1"/>
  <c r="R27" i="16"/>
  <c r="R28" i="16"/>
  <c r="R29" i="16"/>
  <c r="R30" i="16"/>
  <c r="R31" i="16"/>
  <c r="AF31" i="16" s="1"/>
  <c r="R32" i="16"/>
  <c r="R33" i="16"/>
  <c r="R34" i="16"/>
  <c r="AF34" i="16" s="1"/>
  <c r="R36" i="16"/>
  <c r="R37" i="16"/>
  <c r="R40" i="16"/>
  <c r="AF40" i="16" s="1"/>
  <c r="R41" i="16"/>
  <c r="R44" i="16"/>
  <c r="R45" i="16"/>
  <c r="R47" i="16"/>
  <c r="AF47" i="16" s="1"/>
  <c r="R48" i="16"/>
  <c r="R49" i="16"/>
  <c r="R52" i="16"/>
  <c r="R53" i="16"/>
  <c r="AF53" i="16" s="1"/>
  <c r="R56" i="16"/>
  <c r="R57" i="16"/>
  <c r="R59" i="16"/>
  <c r="AF59" i="16" s="1"/>
  <c r="R60" i="16"/>
  <c r="AF60" i="16" s="1"/>
  <c r="R61" i="16"/>
  <c r="AF61" i="16" s="1"/>
  <c r="Q14" i="16"/>
  <c r="Q15" i="16"/>
  <c r="Q16" i="16"/>
  <c r="Q17" i="16"/>
  <c r="Q18" i="16"/>
  <c r="Q19" i="16"/>
  <c r="Q20" i="16"/>
  <c r="Q21" i="16"/>
  <c r="Q22" i="16"/>
  <c r="Q23" i="16"/>
  <c r="Q24" i="16"/>
  <c r="Q25" i="16"/>
  <c r="Q26" i="16"/>
  <c r="Q27" i="16"/>
  <c r="Q28" i="16"/>
  <c r="Q29" i="16"/>
  <c r="Q30" i="16"/>
  <c r="Q31" i="16"/>
  <c r="Q32" i="16"/>
  <c r="Q33" i="16"/>
  <c r="Q34" i="16"/>
  <c r="Q35" i="16"/>
  <c r="Q36" i="16"/>
  <c r="Q37" i="16"/>
  <c r="Q38" i="16"/>
  <c r="Q39" i="16"/>
  <c r="Q40" i="16"/>
  <c r="Q41" i="16"/>
  <c r="Q42" i="16"/>
  <c r="Q43" i="16"/>
  <c r="Q44" i="16"/>
  <c r="Q45" i="16"/>
  <c r="Q46" i="16"/>
  <c r="Q47" i="16"/>
  <c r="Q48" i="16"/>
  <c r="Q49" i="16"/>
  <c r="Q50" i="16"/>
  <c r="Q51" i="16"/>
  <c r="Q52" i="16"/>
  <c r="Q53" i="16"/>
  <c r="Q54" i="16"/>
  <c r="Q55" i="16"/>
  <c r="Q56" i="16"/>
  <c r="Q57" i="16"/>
  <c r="Q58" i="16"/>
  <c r="Q59" i="16"/>
  <c r="Q60" i="16"/>
  <c r="Q61" i="16"/>
  <c r="Q62" i="16"/>
  <c r="O14" i="16"/>
  <c r="O15" i="16"/>
  <c r="O16" i="16"/>
  <c r="O17" i="16"/>
  <c r="O18" i="16"/>
  <c r="O19" i="16"/>
  <c r="O20" i="16"/>
  <c r="O21" i="16"/>
  <c r="O22" i="16"/>
  <c r="O23" i="16"/>
  <c r="O24" i="16"/>
  <c r="O25" i="16"/>
  <c r="O26" i="16"/>
  <c r="O27" i="16"/>
  <c r="O28" i="16"/>
  <c r="O29" i="16"/>
  <c r="O30" i="16"/>
  <c r="O31" i="16"/>
  <c r="O32" i="16"/>
  <c r="O33" i="16"/>
  <c r="O34" i="16"/>
  <c r="O35" i="16"/>
  <c r="O36" i="16"/>
  <c r="O37" i="16"/>
  <c r="O38" i="16"/>
  <c r="O39" i="16"/>
  <c r="O40" i="16"/>
  <c r="O41" i="16"/>
  <c r="O42" i="16"/>
  <c r="O43" i="16"/>
  <c r="O44" i="16"/>
  <c r="O45" i="16"/>
  <c r="O46" i="16"/>
  <c r="O47" i="16"/>
  <c r="O48" i="16"/>
  <c r="O49" i="16"/>
  <c r="O50" i="16"/>
  <c r="O51" i="16"/>
  <c r="O52" i="16"/>
  <c r="O53" i="16"/>
  <c r="O54" i="16"/>
  <c r="O55" i="16"/>
  <c r="O56" i="16"/>
  <c r="O57" i="16"/>
  <c r="O58" i="16"/>
  <c r="O59" i="16"/>
  <c r="O60" i="16"/>
  <c r="O61" i="16"/>
  <c r="O62" i="16"/>
  <c r="M14" i="16"/>
  <c r="M15" i="16"/>
  <c r="M16" i="16"/>
  <c r="M17" i="16"/>
  <c r="M18" i="16"/>
  <c r="M19" i="16"/>
  <c r="M20" i="16"/>
  <c r="M21" i="16"/>
  <c r="M22" i="16"/>
  <c r="M23" i="16"/>
  <c r="M24" i="16"/>
  <c r="M25" i="16"/>
  <c r="M26" i="16"/>
  <c r="M27" i="16"/>
  <c r="M28" i="16"/>
  <c r="M29" i="16"/>
  <c r="M30" i="16"/>
  <c r="M31" i="16"/>
  <c r="M32" i="16"/>
  <c r="M33" i="16"/>
  <c r="M34" i="16"/>
  <c r="M35" i="16"/>
  <c r="M36" i="16"/>
  <c r="M37" i="16"/>
  <c r="M38" i="16"/>
  <c r="M39" i="16"/>
  <c r="M40" i="16"/>
  <c r="M41" i="16"/>
  <c r="M42" i="16"/>
  <c r="M43" i="16"/>
  <c r="M44" i="16"/>
  <c r="M45" i="16"/>
  <c r="M46" i="16"/>
  <c r="M47" i="16"/>
  <c r="M48" i="16"/>
  <c r="M49" i="16"/>
  <c r="M50" i="16"/>
  <c r="M51" i="16"/>
  <c r="M52" i="16"/>
  <c r="M53" i="16"/>
  <c r="M54" i="16"/>
  <c r="M55" i="16"/>
  <c r="M56" i="16"/>
  <c r="M57" i="16"/>
  <c r="M58" i="16"/>
  <c r="M59" i="16"/>
  <c r="M60" i="16"/>
  <c r="M61" i="16"/>
  <c r="M62" i="16"/>
  <c r="L14" i="16"/>
  <c r="L15" i="16"/>
  <c r="L16" i="16"/>
  <c r="L17" i="16"/>
  <c r="AE17" i="16" s="1"/>
  <c r="L18" i="16"/>
  <c r="L19" i="16"/>
  <c r="AE19" i="16" s="1"/>
  <c r="L20" i="16"/>
  <c r="L21" i="16"/>
  <c r="AE21" i="16" s="1"/>
  <c r="L22" i="16"/>
  <c r="AE22" i="16" s="1"/>
  <c r="L23" i="16"/>
  <c r="L24" i="16"/>
  <c r="AE24" i="16" s="1"/>
  <c r="L25" i="16"/>
  <c r="AE25" i="16" s="1"/>
  <c r="L26" i="16"/>
  <c r="AE26" i="16" s="1"/>
  <c r="L27" i="16"/>
  <c r="AE27" i="16" s="1"/>
  <c r="L28" i="16"/>
  <c r="AE28" i="16" s="1"/>
  <c r="L29" i="16"/>
  <c r="AE29" i="16" s="1"/>
  <c r="L30" i="16"/>
  <c r="AE30" i="16" s="1"/>
  <c r="L31" i="16"/>
  <c r="L32" i="16"/>
  <c r="AE32" i="16" s="1"/>
  <c r="L33" i="16"/>
  <c r="L34" i="16"/>
  <c r="L35" i="16"/>
  <c r="AE35" i="16" s="1"/>
  <c r="L36" i="16"/>
  <c r="AE36" i="16" s="1"/>
  <c r="L38" i="16"/>
  <c r="AE38" i="16" s="1"/>
  <c r="L39" i="16"/>
  <c r="AE39" i="16" s="1"/>
  <c r="L40" i="16"/>
  <c r="L42" i="16"/>
  <c r="AE42" i="16" s="1"/>
  <c r="L43" i="16"/>
  <c r="AE43" i="16" s="1"/>
  <c r="L44" i="16"/>
  <c r="L45" i="16"/>
  <c r="L46" i="16"/>
  <c r="AE46" i="16" s="1"/>
  <c r="L48" i="16"/>
  <c r="L50" i="16"/>
  <c r="L51" i="16"/>
  <c r="L52" i="16"/>
  <c r="AE52" i="16" s="1"/>
  <c r="L54" i="16"/>
  <c r="L55" i="16"/>
  <c r="AE55" i="16" s="1"/>
  <c r="L56" i="16"/>
  <c r="L58" i="16"/>
  <c r="AE58" i="16" s="1"/>
  <c r="L60" i="16"/>
  <c r="L61" i="16"/>
  <c r="AE61" i="16" s="1"/>
  <c r="L62" i="16"/>
  <c r="AE62" i="16" s="1"/>
  <c r="K14" i="16"/>
  <c r="I3" i="17" s="1"/>
  <c r="K15" i="16"/>
  <c r="I4" i="17" s="1"/>
  <c r="K16" i="16"/>
  <c r="I5" i="17" s="1"/>
  <c r="K17" i="16"/>
  <c r="I6" i="17" s="1"/>
  <c r="K18" i="16"/>
  <c r="I7" i="17" s="1"/>
  <c r="K19" i="16"/>
  <c r="I8" i="17" s="1"/>
  <c r="K20" i="16"/>
  <c r="I9" i="17" s="1"/>
  <c r="K21" i="16"/>
  <c r="I10" i="17" s="1"/>
  <c r="K22" i="16"/>
  <c r="I11" i="17" s="1"/>
  <c r="K23" i="16"/>
  <c r="I12" i="17" s="1"/>
  <c r="K24" i="16"/>
  <c r="I13" i="17" s="1"/>
  <c r="K25" i="16"/>
  <c r="I14" i="17" s="1"/>
  <c r="K26" i="16"/>
  <c r="I15" i="17" s="1"/>
  <c r="K27" i="16"/>
  <c r="I16" i="17" s="1"/>
  <c r="K28" i="16"/>
  <c r="I17" i="17" s="1"/>
  <c r="K29" i="16"/>
  <c r="I18" i="17" s="1"/>
  <c r="K30" i="16"/>
  <c r="I19" i="17" s="1"/>
  <c r="K31" i="16"/>
  <c r="I20" i="17" s="1"/>
  <c r="K32" i="16"/>
  <c r="I21" i="17" s="1"/>
  <c r="K33" i="16"/>
  <c r="I22" i="17" s="1"/>
  <c r="K34" i="16"/>
  <c r="I23" i="17" s="1"/>
  <c r="K35" i="16"/>
  <c r="I24" i="17" s="1"/>
  <c r="K36" i="16"/>
  <c r="I25" i="17" s="1"/>
  <c r="K37" i="16"/>
  <c r="I26" i="17" s="1"/>
  <c r="K38" i="16"/>
  <c r="I27" i="17" s="1"/>
  <c r="K39" i="16"/>
  <c r="I28" i="17" s="1"/>
  <c r="K40" i="16"/>
  <c r="I29" i="17" s="1"/>
  <c r="K41" i="16"/>
  <c r="I30" i="17" s="1"/>
  <c r="K42" i="16"/>
  <c r="I31" i="17" s="1"/>
  <c r="K43" i="16"/>
  <c r="I32" i="17" s="1"/>
  <c r="K44" i="16"/>
  <c r="I33" i="17" s="1"/>
  <c r="K45" i="16"/>
  <c r="I34" i="17" s="1"/>
  <c r="K46" i="16"/>
  <c r="I35" i="17" s="1"/>
  <c r="K47" i="16"/>
  <c r="I36" i="17" s="1"/>
  <c r="K48" i="16"/>
  <c r="I37" i="17" s="1"/>
  <c r="K49" i="16"/>
  <c r="I38" i="17" s="1"/>
  <c r="K50" i="16"/>
  <c r="I39" i="17" s="1"/>
  <c r="K51" i="16"/>
  <c r="I40" i="17" s="1"/>
  <c r="K52" i="16"/>
  <c r="I41" i="17" s="1"/>
  <c r="K53" i="16"/>
  <c r="I42" i="17" s="1"/>
  <c r="K54" i="16"/>
  <c r="I43" i="17" s="1"/>
  <c r="K55" i="16"/>
  <c r="I44" i="17" s="1"/>
  <c r="K56" i="16"/>
  <c r="I45" i="17" s="1"/>
  <c r="K57" i="16"/>
  <c r="I46" i="17" s="1"/>
  <c r="K58" i="16"/>
  <c r="I47" i="17" s="1"/>
  <c r="K59" i="16"/>
  <c r="I48" i="17" s="1"/>
  <c r="K60" i="16"/>
  <c r="I49" i="17" s="1"/>
  <c r="K61" i="16"/>
  <c r="I50" i="17" s="1"/>
  <c r="K62" i="16"/>
  <c r="I51" i="17" s="1"/>
  <c r="J14" i="16"/>
  <c r="J15" i="16"/>
  <c r="J16" i="16"/>
  <c r="J17" i="16"/>
  <c r="J18" i="16"/>
  <c r="J19" i="16"/>
  <c r="J20" i="16"/>
  <c r="J21" i="16"/>
  <c r="J22" i="16"/>
  <c r="J23" i="16"/>
  <c r="J24" i="16"/>
  <c r="J25" i="16"/>
  <c r="J26" i="16"/>
  <c r="J27" i="16"/>
  <c r="J28" i="16"/>
  <c r="J29" i="16"/>
  <c r="J30" i="16"/>
  <c r="J31" i="16"/>
  <c r="J32" i="16"/>
  <c r="J33" i="16"/>
  <c r="J34" i="16"/>
  <c r="J35" i="16"/>
  <c r="J36" i="16"/>
  <c r="J37" i="16"/>
  <c r="J38" i="16"/>
  <c r="J39" i="16"/>
  <c r="J40" i="16"/>
  <c r="J41" i="16"/>
  <c r="J42" i="16"/>
  <c r="J43" i="16"/>
  <c r="J44" i="16"/>
  <c r="J45" i="16"/>
  <c r="J46" i="16"/>
  <c r="J47" i="16"/>
  <c r="J48" i="16"/>
  <c r="J49" i="16"/>
  <c r="J50" i="16"/>
  <c r="J51" i="16"/>
  <c r="J52" i="16"/>
  <c r="J53" i="16"/>
  <c r="J54" i="16"/>
  <c r="J55" i="16"/>
  <c r="J56" i="16"/>
  <c r="J57" i="16"/>
  <c r="J58" i="16"/>
  <c r="J59" i="16"/>
  <c r="J60" i="16"/>
  <c r="J61" i="16"/>
  <c r="J62" i="16"/>
  <c r="I14" i="16"/>
  <c r="I15" i="16"/>
  <c r="I16" i="16"/>
  <c r="I17" i="16"/>
  <c r="I18" i="16"/>
  <c r="I19" i="16"/>
  <c r="I20" i="16"/>
  <c r="I21" i="16"/>
  <c r="I22" i="16"/>
  <c r="I23" i="16"/>
  <c r="I24" i="16"/>
  <c r="I25" i="16"/>
  <c r="I26" i="16"/>
  <c r="I27" i="16"/>
  <c r="I28" i="16"/>
  <c r="I29" i="16"/>
  <c r="I30" i="16"/>
  <c r="I31" i="16"/>
  <c r="I32" i="16"/>
  <c r="I33" i="16"/>
  <c r="I34" i="16"/>
  <c r="I35" i="16"/>
  <c r="I36" i="16"/>
  <c r="I37" i="16"/>
  <c r="I38" i="16"/>
  <c r="I39" i="16"/>
  <c r="I40" i="16"/>
  <c r="I41" i="16"/>
  <c r="I42" i="16"/>
  <c r="I43" i="16"/>
  <c r="I44" i="16"/>
  <c r="I45" i="16"/>
  <c r="I46" i="16"/>
  <c r="I47" i="16"/>
  <c r="I48" i="16"/>
  <c r="I49" i="16"/>
  <c r="I50" i="16"/>
  <c r="I51" i="16"/>
  <c r="I52" i="16"/>
  <c r="I53" i="16"/>
  <c r="I54" i="16"/>
  <c r="I55" i="16"/>
  <c r="I56" i="16"/>
  <c r="I57" i="16"/>
  <c r="I58" i="16"/>
  <c r="I59" i="16"/>
  <c r="I60" i="16"/>
  <c r="I61" i="16"/>
  <c r="I62"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G14" i="16"/>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D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56" i="16"/>
  <c r="D57" i="16"/>
  <c r="D58" i="16"/>
  <c r="D59" i="16"/>
  <c r="D60" i="16"/>
  <c r="D61" i="16"/>
  <c r="D62"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AI13" i="16"/>
  <c r="AH13" i="16"/>
  <c r="AC13" i="16"/>
  <c r="AA13" i="16"/>
  <c r="Y13" i="16"/>
  <c r="X13" i="16"/>
  <c r="W13" i="16"/>
  <c r="U13" i="16"/>
  <c r="S13" i="16"/>
  <c r="R13" i="16"/>
  <c r="J13" i="16"/>
  <c r="H13" i="16"/>
  <c r="I13" i="16"/>
  <c r="A2" i="13"/>
  <c r="D2" i="13"/>
  <c r="E2" i="13"/>
  <c r="F2" i="13"/>
  <c r="G2" i="13"/>
  <c r="H2" i="13"/>
  <c r="I2" i="13"/>
  <c r="J2" i="13"/>
  <c r="K2" i="13"/>
  <c r="L2" i="13"/>
  <c r="M2" i="13"/>
  <c r="D2" i="17"/>
  <c r="H2" i="17"/>
  <c r="C2" i="9"/>
  <c r="D2" i="9"/>
  <c r="E2" i="9" s="1"/>
  <c r="H2" i="9"/>
  <c r="C3" i="9"/>
  <c r="D3" i="9"/>
  <c r="H3" i="9"/>
  <c r="C4" i="9"/>
  <c r="D4" i="9"/>
  <c r="E4" i="9" s="1"/>
  <c r="H4" i="9"/>
  <c r="C5" i="9"/>
  <c r="D5" i="9"/>
  <c r="G5" i="9" s="1"/>
  <c r="H5" i="9"/>
  <c r="C6" i="9"/>
  <c r="D6" i="9"/>
  <c r="G6" i="9" s="1"/>
  <c r="H6" i="9"/>
  <c r="C7" i="9"/>
  <c r="D7" i="9"/>
  <c r="E7" i="9" s="1"/>
  <c r="H7" i="9"/>
  <c r="C8" i="9"/>
  <c r="D8" i="9"/>
  <c r="E8" i="9" s="1"/>
  <c r="H8" i="9"/>
  <c r="C9" i="9"/>
  <c r="D9" i="9"/>
  <c r="G9" i="9" s="1"/>
  <c r="H9" i="9"/>
  <c r="C10" i="9"/>
  <c r="D10" i="9"/>
  <c r="G10" i="9" s="1"/>
  <c r="H10" i="9"/>
  <c r="C11" i="9"/>
  <c r="D11" i="9"/>
  <c r="H11" i="9"/>
  <c r="C12" i="9"/>
  <c r="D12" i="9"/>
  <c r="E12" i="9" s="1"/>
  <c r="H12" i="9"/>
  <c r="C13" i="9"/>
  <c r="D13" i="9"/>
  <c r="G13" i="9" s="1"/>
  <c r="H13" i="9"/>
  <c r="C14" i="9"/>
  <c r="D14" i="9"/>
  <c r="E14" i="9" s="1"/>
  <c r="H14" i="9"/>
  <c r="C15" i="9"/>
  <c r="D15" i="9"/>
  <c r="H15" i="9"/>
  <c r="C16" i="9"/>
  <c r="D16" i="9"/>
  <c r="G16" i="9" s="1"/>
  <c r="H16" i="9"/>
  <c r="C17" i="9"/>
  <c r="D17" i="9"/>
  <c r="G17" i="9" s="1"/>
  <c r="H17" i="9"/>
  <c r="C18" i="9"/>
  <c r="D18" i="9"/>
  <c r="E18" i="9" s="1"/>
  <c r="H18" i="9"/>
  <c r="C19" i="9"/>
  <c r="D19" i="9"/>
  <c r="H19" i="9"/>
  <c r="C20" i="9"/>
  <c r="D20" i="9"/>
  <c r="E20" i="9" s="1"/>
  <c r="H20" i="9"/>
  <c r="C21" i="9"/>
  <c r="D21" i="9"/>
  <c r="G21" i="9" s="1"/>
  <c r="H21" i="9"/>
  <c r="C22" i="9"/>
  <c r="D22" i="9"/>
  <c r="E22" i="9" s="1"/>
  <c r="H22" i="9"/>
  <c r="C23" i="9"/>
  <c r="D23" i="9"/>
  <c r="H23" i="9"/>
  <c r="C24" i="9"/>
  <c r="D24" i="9"/>
  <c r="B24" i="9" s="1"/>
  <c r="H24" i="9"/>
  <c r="C25" i="9"/>
  <c r="D25" i="9"/>
  <c r="E25" i="9" s="1"/>
  <c r="H25" i="9"/>
  <c r="C26" i="9"/>
  <c r="D26" i="9"/>
  <c r="E26" i="9" s="1"/>
  <c r="H26" i="9"/>
  <c r="C27" i="9"/>
  <c r="D27" i="9"/>
  <c r="E27" i="9" s="1"/>
  <c r="H27" i="9"/>
  <c r="C28" i="9"/>
  <c r="D28" i="9"/>
  <c r="G28" i="9" s="1"/>
  <c r="H28" i="9"/>
  <c r="C29" i="9"/>
  <c r="D29" i="9"/>
  <c r="G29" i="9" s="1"/>
  <c r="H29" i="9"/>
  <c r="C30" i="9"/>
  <c r="D30" i="9"/>
  <c r="E30" i="9" s="1"/>
  <c r="H30" i="9"/>
  <c r="D31" i="9"/>
  <c r="B31" i="9" s="1"/>
  <c r="C31" i="9"/>
  <c r="H31" i="9"/>
  <c r="D32" i="9"/>
  <c r="E32" i="9" s="1"/>
  <c r="C32" i="9"/>
  <c r="H32" i="9"/>
  <c r="D33" i="9"/>
  <c r="E33" i="9" s="1"/>
  <c r="C33" i="9"/>
  <c r="H33" i="9"/>
  <c r="D34" i="9"/>
  <c r="G34" i="9" s="1"/>
  <c r="C34" i="9"/>
  <c r="H34" i="9"/>
  <c r="D35" i="9"/>
  <c r="B35" i="9" s="1"/>
  <c r="C35" i="9"/>
  <c r="H35" i="9"/>
  <c r="D36" i="9"/>
  <c r="G36" i="9" s="1"/>
  <c r="C36" i="9"/>
  <c r="H36" i="9"/>
  <c r="D37" i="9"/>
  <c r="G37" i="9" s="1"/>
  <c r="C37" i="9"/>
  <c r="H37" i="9"/>
  <c r="D38" i="9"/>
  <c r="E38" i="9" s="1"/>
  <c r="C38" i="9"/>
  <c r="H38" i="9"/>
  <c r="D39" i="9"/>
  <c r="E39" i="9" s="1"/>
  <c r="C39" i="9"/>
  <c r="H39" i="9"/>
  <c r="D40" i="9"/>
  <c r="E40" i="9" s="1"/>
  <c r="C40" i="9"/>
  <c r="H40" i="9"/>
  <c r="D41" i="9"/>
  <c r="C41" i="9"/>
  <c r="H41" i="9"/>
  <c r="D42" i="9"/>
  <c r="G42" i="9" s="1"/>
  <c r="C42" i="9"/>
  <c r="H42" i="9"/>
  <c r="D43" i="9"/>
  <c r="B43" i="9" s="1"/>
  <c r="C43" i="9"/>
  <c r="H43" i="9"/>
  <c r="D44" i="9"/>
  <c r="B44" i="9" s="1"/>
  <c r="C44" i="9"/>
  <c r="H44" i="9"/>
  <c r="D45" i="9"/>
  <c r="C45" i="9"/>
  <c r="H45" i="9"/>
  <c r="D46" i="9"/>
  <c r="G46" i="9" s="1"/>
  <c r="C46" i="9"/>
  <c r="H46" i="9"/>
  <c r="D47" i="9"/>
  <c r="B47" i="9" s="1"/>
  <c r="C47" i="9"/>
  <c r="H47" i="9"/>
  <c r="D48" i="9"/>
  <c r="C48" i="9"/>
  <c r="H48" i="9"/>
  <c r="D49" i="9"/>
  <c r="C49" i="9"/>
  <c r="H49" i="9"/>
  <c r="D50" i="9"/>
  <c r="G50" i="9" s="1"/>
  <c r="C50" i="9"/>
  <c r="H50" i="9"/>
  <c r="D51" i="9"/>
  <c r="B51" i="9" s="1"/>
  <c r="C51" i="9"/>
  <c r="H51" i="9"/>
  <c r="S1" i="12"/>
  <c r="U1" i="12"/>
  <c r="W1" i="12"/>
  <c r="E4" i="12"/>
  <c r="E5" i="12"/>
  <c r="T5" i="12"/>
  <c r="V5" i="12"/>
  <c r="F13" i="12"/>
  <c r="G15" i="12"/>
  <c r="G16" i="12"/>
  <c r="D4" i="16"/>
  <c r="AN4" i="16"/>
  <c r="AQ4" i="16"/>
  <c r="AS4" i="16"/>
  <c r="AM6" i="16"/>
  <c r="L7" i="16"/>
  <c r="G8" i="16"/>
  <c r="R9" i="16"/>
  <c r="B13" i="16"/>
  <c r="G13" i="16"/>
  <c r="L13" i="16"/>
  <c r="M13" i="16"/>
  <c r="O13" i="16"/>
  <c r="Q13" i="16"/>
  <c r="D4" i="8"/>
  <c r="AN4" i="8"/>
  <c r="AQ4" i="8"/>
  <c r="AS4" i="8"/>
  <c r="L7" i="8"/>
  <c r="G8" i="8"/>
  <c r="R9" i="8"/>
  <c r="B14" i="8"/>
  <c r="D14" i="8"/>
  <c r="F14" i="8"/>
  <c r="G14" i="8"/>
  <c r="H14" i="8"/>
  <c r="I14" i="8"/>
  <c r="J14" i="8"/>
  <c r="M14" i="8"/>
  <c r="O14" i="8"/>
  <c r="Q14" i="8"/>
  <c r="R14" i="8"/>
  <c r="S14" i="8"/>
  <c r="U14" i="8"/>
  <c r="W14" i="8"/>
  <c r="AU14" i="8"/>
  <c r="B15" i="8"/>
  <c r="D15" i="8"/>
  <c r="F15" i="8"/>
  <c r="G15" i="8"/>
  <c r="H15" i="8"/>
  <c r="I15" i="8"/>
  <c r="J15" i="8"/>
  <c r="L15" i="8"/>
  <c r="AE15" i="8" s="1"/>
  <c r="M15" i="8"/>
  <c r="O15" i="8"/>
  <c r="Q15" i="8"/>
  <c r="R15" i="8"/>
  <c r="AF15" i="8" s="1"/>
  <c r="S15" i="8"/>
  <c r="U15" i="8"/>
  <c r="W15" i="8"/>
  <c r="AU15" i="8"/>
  <c r="B16" i="8"/>
  <c r="D16" i="8"/>
  <c r="F16" i="8"/>
  <c r="G16" i="8"/>
  <c r="H16" i="8"/>
  <c r="I16" i="8"/>
  <c r="J16" i="8"/>
  <c r="L16" i="8"/>
  <c r="M16" i="8"/>
  <c r="O16" i="8"/>
  <c r="Q16" i="8"/>
  <c r="R16" i="8"/>
  <c r="S16" i="8"/>
  <c r="U16" i="8"/>
  <c r="W16" i="8"/>
  <c r="AO16" i="8"/>
  <c r="AP16" i="8"/>
  <c r="AU16" i="8"/>
  <c r="B17" i="8"/>
  <c r="D17" i="8"/>
  <c r="F17" i="8"/>
  <c r="G17" i="8"/>
  <c r="H17" i="8"/>
  <c r="I17" i="8"/>
  <c r="J17" i="8"/>
  <c r="L17" i="8"/>
  <c r="M17" i="8"/>
  <c r="O17" i="8"/>
  <c r="Q17" i="8"/>
  <c r="R17" i="8"/>
  <c r="S17" i="8"/>
  <c r="U17" i="8"/>
  <c r="W17" i="8"/>
  <c r="AO17" i="8"/>
  <c r="AP17" i="8"/>
  <c r="AU17" i="8"/>
  <c r="B18" i="8"/>
  <c r="D18" i="8"/>
  <c r="F18" i="8"/>
  <c r="G18" i="8"/>
  <c r="H18" i="8"/>
  <c r="I18" i="8"/>
  <c r="J18" i="8"/>
  <c r="L18" i="8"/>
  <c r="AE18" i="8" s="1"/>
  <c r="M18" i="8"/>
  <c r="O18" i="8"/>
  <c r="Q18" i="8"/>
  <c r="S18" i="8"/>
  <c r="U18" i="8"/>
  <c r="W18" i="8"/>
  <c r="AO18" i="8"/>
  <c r="AP18" i="8"/>
  <c r="AU18" i="8"/>
  <c r="B19" i="8"/>
  <c r="D19" i="8"/>
  <c r="F19" i="8"/>
  <c r="G19" i="8"/>
  <c r="H19" i="8"/>
  <c r="I19" i="8"/>
  <c r="J19" i="8"/>
  <c r="L19" i="8"/>
  <c r="AE19" i="8" s="1"/>
  <c r="M19" i="8"/>
  <c r="O19" i="8"/>
  <c r="Q19" i="8"/>
  <c r="S19" i="8"/>
  <c r="U19" i="8"/>
  <c r="W19" i="8"/>
  <c r="AO19" i="8"/>
  <c r="AP19" i="8"/>
  <c r="AU19" i="8"/>
  <c r="B20" i="8"/>
  <c r="D20" i="8"/>
  <c r="F20" i="8"/>
  <c r="G20" i="8"/>
  <c r="H20" i="8"/>
  <c r="I20" i="8"/>
  <c r="J20" i="8"/>
  <c r="L20" i="8"/>
  <c r="M20" i="8"/>
  <c r="O20" i="8"/>
  <c r="Q20" i="8"/>
  <c r="R20" i="8"/>
  <c r="S20" i="8"/>
  <c r="U20" i="8"/>
  <c r="W20" i="8"/>
  <c r="AO20" i="8"/>
  <c r="AP20" i="8"/>
  <c r="AU20" i="8"/>
  <c r="B21" i="8"/>
  <c r="D21" i="8"/>
  <c r="F21" i="8"/>
  <c r="G21" i="8"/>
  <c r="H21" i="8"/>
  <c r="I21" i="8"/>
  <c r="J21" i="8"/>
  <c r="L21" i="8"/>
  <c r="AE21" i="8" s="1"/>
  <c r="M21" i="8"/>
  <c r="O21" i="8"/>
  <c r="Q21" i="8"/>
  <c r="R21" i="8"/>
  <c r="AF21" i="8" s="1"/>
  <c r="S21" i="8"/>
  <c r="U21" i="8"/>
  <c r="W21" i="8"/>
  <c r="AO21" i="8"/>
  <c r="AP21" i="8"/>
  <c r="AU21" i="8"/>
  <c r="B22" i="8"/>
  <c r="D22" i="8"/>
  <c r="F22" i="8"/>
  <c r="G22" i="8"/>
  <c r="H22" i="8"/>
  <c r="I22" i="8"/>
  <c r="J22" i="8"/>
  <c r="L22" i="8"/>
  <c r="AE22" i="8" s="1"/>
  <c r="M22" i="8"/>
  <c r="O22" i="8"/>
  <c r="Q22" i="8"/>
  <c r="R22" i="8"/>
  <c r="AF22" i="8" s="1"/>
  <c r="S22" i="8"/>
  <c r="U22" i="8"/>
  <c r="W22" i="8"/>
  <c r="AO22" i="8"/>
  <c r="AP22" i="8"/>
  <c r="AU22" i="8"/>
  <c r="B23" i="8"/>
  <c r="D23" i="8"/>
  <c r="F23" i="8"/>
  <c r="G23" i="8"/>
  <c r="H23" i="8"/>
  <c r="I23" i="8"/>
  <c r="J23" i="8"/>
  <c r="L23" i="8"/>
  <c r="M23" i="8"/>
  <c r="O23" i="8"/>
  <c r="Q23" i="8"/>
  <c r="R23" i="8"/>
  <c r="S23" i="8"/>
  <c r="U23" i="8"/>
  <c r="W23" i="8"/>
  <c r="AO23" i="8"/>
  <c r="AP23" i="8"/>
  <c r="AU23" i="8"/>
  <c r="B24" i="8"/>
  <c r="D24" i="8"/>
  <c r="F24" i="8"/>
  <c r="G24" i="8"/>
  <c r="H24" i="8"/>
  <c r="I24" i="8"/>
  <c r="J24" i="8"/>
  <c r="L24" i="8"/>
  <c r="M24" i="8"/>
  <c r="O24" i="8"/>
  <c r="Q24" i="8"/>
  <c r="R24" i="8"/>
  <c r="S24" i="8"/>
  <c r="U24" i="8"/>
  <c r="W24" i="8"/>
  <c r="AU24" i="8"/>
  <c r="B25" i="8"/>
  <c r="D25" i="8"/>
  <c r="F25" i="8"/>
  <c r="G25" i="8"/>
  <c r="H25" i="8"/>
  <c r="I25" i="8"/>
  <c r="J25" i="8"/>
  <c r="L25" i="8"/>
  <c r="M25" i="8"/>
  <c r="O25" i="8"/>
  <c r="Q25" i="8"/>
  <c r="R25" i="8"/>
  <c r="S25" i="8"/>
  <c r="U25" i="8"/>
  <c r="W25" i="8"/>
  <c r="AO25" i="8"/>
  <c r="AP25" i="8"/>
  <c r="AU25" i="8"/>
  <c r="B26" i="8"/>
  <c r="D26" i="8"/>
  <c r="F26" i="8"/>
  <c r="G26" i="8"/>
  <c r="H26" i="8"/>
  <c r="I26" i="8"/>
  <c r="J26" i="8"/>
  <c r="L26" i="8"/>
  <c r="M26" i="8"/>
  <c r="O26" i="8"/>
  <c r="Q26" i="8"/>
  <c r="R26" i="8"/>
  <c r="S26" i="8"/>
  <c r="U26" i="8"/>
  <c r="W26" i="8"/>
  <c r="B27" i="8"/>
  <c r="D27" i="8"/>
  <c r="F27" i="8"/>
  <c r="G27" i="8"/>
  <c r="H27" i="8"/>
  <c r="I27" i="8"/>
  <c r="J27" i="8"/>
  <c r="L27" i="8"/>
  <c r="M27" i="8"/>
  <c r="O27" i="8"/>
  <c r="Q27" i="8"/>
  <c r="R27" i="8"/>
  <c r="S27" i="8"/>
  <c r="U27" i="8"/>
  <c r="W27" i="8"/>
  <c r="B28" i="8"/>
  <c r="D28" i="8"/>
  <c r="F28" i="8"/>
  <c r="G28" i="8"/>
  <c r="H28" i="8"/>
  <c r="I28" i="8"/>
  <c r="J28" i="8"/>
  <c r="L28" i="8"/>
  <c r="M28" i="8"/>
  <c r="O28" i="8"/>
  <c r="Q28" i="8"/>
  <c r="R28" i="8"/>
  <c r="S28" i="8"/>
  <c r="U28" i="8"/>
  <c r="W28" i="8"/>
  <c r="B29" i="8"/>
  <c r="D29" i="8"/>
  <c r="F29" i="8"/>
  <c r="G29" i="8"/>
  <c r="H29" i="8"/>
  <c r="I29" i="8"/>
  <c r="J29" i="8"/>
  <c r="L29" i="8"/>
  <c r="M29" i="8"/>
  <c r="O29" i="8"/>
  <c r="Q29" i="8"/>
  <c r="R29" i="8"/>
  <c r="S29" i="8"/>
  <c r="U29" i="8"/>
  <c r="W29" i="8"/>
  <c r="B30" i="8"/>
  <c r="D30" i="8"/>
  <c r="F30" i="8"/>
  <c r="G30" i="8"/>
  <c r="H30" i="8"/>
  <c r="I30" i="8"/>
  <c r="J30" i="8"/>
  <c r="L30" i="8"/>
  <c r="AE30" i="8" s="1"/>
  <c r="M30" i="8"/>
  <c r="O30" i="8"/>
  <c r="Q30" i="8"/>
  <c r="R30" i="8"/>
  <c r="AF30" i="8" s="1"/>
  <c r="S30" i="8"/>
  <c r="U30" i="8"/>
  <c r="W30" i="8"/>
  <c r="B31" i="8"/>
  <c r="D31" i="8"/>
  <c r="F31" i="8"/>
  <c r="G31" i="8"/>
  <c r="H31" i="8"/>
  <c r="I31" i="8"/>
  <c r="J31" i="8"/>
  <c r="L31" i="8"/>
  <c r="M31" i="8"/>
  <c r="O31" i="8"/>
  <c r="Q31" i="8"/>
  <c r="R31" i="8"/>
  <c r="S31" i="8"/>
  <c r="U31" i="8"/>
  <c r="W31" i="8"/>
  <c r="B32" i="8"/>
  <c r="D32" i="8"/>
  <c r="F32" i="8"/>
  <c r="G32" i="8"/>
  <c r="H32" i="8"/>
  <c r="I32" i="8"/>
  <c r="J32" i="8"/>
  <c r="L32" i="8"/>
  <c r="M32" i="8"/>
  <c r="O32" i="8"/>
  <c r="Q32" i="8"/>
  <c r="R32" i="8"/>
  <c r="S32" i="8"/>
  <c r="U32" i="8"/>
  <c r="W32" i="8"/>
  <c r="B33" i="8"/>
  <c r="D33" i="8"/>
  <c r="F33" i="8"/>
  <c r="G33" i="8"/>
  <c r="H33" i="8"/>
  <c r="I33" i="8"/>
  <c r="J33" i="8"/>
  <c r="L33" i="8"/>
  <c r="M33" i="8"/>
  <c r="O33" i="8"/>
  <c r="Q33" i="8"/>
  <c r="R33" i="8"/>
  <c r="S33" i="8"/>
  <c r="U33" i="8"/>
  <c r="W33" i="8"/>
  <c r="B34" i="8"/>
  <c r="D34" i="8"/>
  <c r="F34" i="8"/>
  <c r="G34" i="8"/>
  <c r="H34" i="8"/>
  <c r="I34" i="8"/>
  <c r="J34" i="8"/>
  <c r="L34" i="8"/>
  <c r="M34" i="8"/>
  <c r="O34" i="8"/>
  <c r="Q34" i="8"/>
  <c r="R34" i="8"/>
  <c r="S34" i="8"/>
  <c r="U34" i="8"/>
  <c r="W34" i="8"/>
  <c r="B35" i="8"/>
  <c r="D35" i="8"/>
  <c r="F35" i="8"/>
  <c r="G35" i="8"/>
  <c r="H35" i="8"/>
  <c r="I35" i="8"/>
  <c r="J35" i="8"/>
  <c r="L35" i="8"/>
  <c r="M35" i="8"/>
  <c r="O35" i="8"/>
  <c r="Q35" i="8"/>
  <c r="R35" i="8"/>
  <c r="S35" i="8"/>
  <c r="U35" i="8"/>
  <c r="W35" i="8"/>
  <c r="B36" i="8"/>
  <c r="D36" i="8"/>
  <c r="F36" i="8"/>
  <c r="G36" i="8"/>
  <c r="H36" i="8"/>
  <c r="I36" i="8"/>
  <c r="J36" i="8"/>
  <c r="L36" i="8"/>
  <c r="M36" i="8"/>
  <c r="O36" i="8"/>
  <c r="Q36" i="8"/>
  <c r="R36" i="8"/>
  <c r="S36" i="8"/>
  <c r="U36" i="8"/>
  <c r="W36" i="8"/>
  <c r="B37" i="8"/>
  <c r="D37" i="8"/>
  <c r="F37" i="8"/>
  <c r="G37" i="8"/>
  <c r="H37" i="8"/>
  <c r="I37" i="8"/>
  <c r="J37" i="8"/>
  <c r="L37" i="8"/>
  <c r="M37" i="8"/>
  <c r="O37" i="8"/>
  <c r="Q37" i="8"/>
  <c r="R37" i="8"/>
  <c r="S37" i="8"/>
  <c r="U37" i="8"/>
  <c r="W37" i="8"/>
  <c r="B38" i="8"/>
  <c r="D38" i="8"/>
  <c r="F38" i="8"/>
  <c r="G38" i="8"/>
  <c r="H38" i="8"/>
  <c r="I38" i="8"/>
  <c r="J38" i="8"/>
  <c r="L38" i="8"/>
  <c r="AE38" i="8" s="1"/>
  <c r="M38" i="8"/>
  <c r="O38" i="8"/>
  <c r="Q38" i="8"/>
  <c r="R38" i="8"/>
  <c r="AF38" i="8" s="1"/>
  <c r="S38" i="8"/>
  <c r="U38" i="8"/>
  <c r="W38" i="8"/>
  <c r="B39" i="8"/>
  <c r="D39" i="8"/>
  <c r="F39" i="8"/>
  <c r="G39" i="8"/>
  <c r="H39" i="8"/>
  <c r="I39" i="8"/>
  <c r="J39" i="8"/>
  <c r="L39" i="8"/>
  <c r="M39" i="8"/>
  <c r="O39" i="8"/>
  <c r="Q39" i="8"/>
  <c r="R39" i="8"/>
  <c r="S39" i="8"/>
  <c r="U39" i="8"/>
  <c r="W39" i="8"/>
  <c r="B40" i="8"/>
  <c r="D40" i="8"/>
  <c r="F40" i="8"/>
  <c r="G40" i="8"/>
  <c r="H40" i="8"/>
  <c r="I40" i="8"/>
  <c r="J40" i="8"/>
  <c r="L40" i="8"/>
  <c r="M40" i="8"/>
  <c r="O40" i="8"/>
  <c r="Q40" i="8"/>
  <c r="R40" i="8"/>
  <c r="S40" i="8"/>
  <c r="U40" i="8"/>
  <c r="W40" i="8"/>
  <c r="B41" i="8"/>
  <c r="D41" i="8"/>
  <c r="F41" i="8"/>
  <c r="G41" i="8"/>
  <c r="H41" i="8"/>
  <c r="I41" i="8"/>
  <c r="J41" i="8"/>
  <c r="M41" i="8"/>
  <c r="O41" i="8"/>
  <c r="Q41" i="8"/>
  <c r="R41" i="8"/>
  <c r="AF41" i="8" s="1"/>
  <c r="S41" i="8"/>
  <c r="U41" i="8"/>
  <c r="W41" i="8"/>
  <c r="O2" i="13"/>
  <c r="B42" i="8"/>
  <c r="D42" i="8"/>
  <c r="F42" i="8"/>
  <c r="G42" i="8"/>
  <c r="L42" i="8"/>
  <c r="M42" i="8"/>
  <c r="O42" i="8"/>
  <c r="Q42" i="8"/>
  <c r="R42" i="8"/>
  <c r="S42" i="8"/>
  <c r="U42" i="8"/>
  <c r="W42" i="8"/>
  <c r="B43" i="8"/>
  <c r="D43" i="8"/>
  <c r="F43" i="8"/>
  <c r="G43" i="8"/>
  <c r="L43" i="8"/>
  <c r="AE43" i="8" s="1"/>
  <c r="M43" i="8"/>
  <c r="O43" i="8"/>
  <c r="Q43" i="8"/>
  <c r="S43" i="8"/>
  <c r="U43" i="8"/>
  <c r="W43" i="8"/>
  <c r="B44" i="8"/>
  <c r="D44" i="8"/>
  <c r="F44" i="8"/>
  <c r="G44" i="8"/>
  <c r="L44" i="8"/>
  <c r="AE44" i="8" s="1"/>
  <c r="M44" i="8"/>
  <c r="O44" i="8"/>
  <c r="Q44" i="8"/>
  <c r="R44" i="8"/>
  <c r="AF44" i="8" s="1"/>
  <c r="S44" i="8"/>
  <c r="U44" i="8"/>
  <c r="W44" i="8"/>
  <c r="B45" i="8"/>
  <c r="D45" i="8"/>
  <c r="F45" i="8"/>
  <c r="G45" i="8"/>
  <c r="M45" i="8"/>
  <c r="O45" i="8"/>
  <c r="Q45" i="8"/>
  <c r="R45" i="8"/>
  <c r="S45" i="8"/>
  <c r="U45" i="8"/>
  <c r="W45" i="8"/>
  <c r="B46" i="8"/>
  <c r="D46" i="8"/>
  <c r="F46" i="8"/>
  <c r="G46" i="8"/>
  <c r="L46" i="8"/>
  <c r="M46" i="8"/>
  <c r="O46" i="8"/>
  <c r="Q46" i="8"/>
  <c r="R46" i="8"/>
  <c r="S46" i="8"/>
  <c r="U46" i="8"/>
  <c r="W46" i="8"/>
  <c r="B47" i="8"/>
  <c r="D47" i="8"/>
  <c r="F47" i="8"/>
  <c r="G47" i="8"/>
  <c r="H47" i="8"/>
  <c r="I47" i="8"/>
  <c r="J47" i="8"/>
  <c r="L47" i="8"/>
  <c r="M47" i="8"/>
  <c r="O47" i="8"/>
  <c r="Q47" i="8"/>
  <c r="S47" i="8"/>
  <c r="U47" i="8"/>
  <c r="W47" i="8"/>
  <c r="B48" i="8"/>
  <c r="D48" i="8"/>
  <c r="F48" i="8"/>
  <c r="G48" i="8"/>
  <c r="H48" i="8"/>
  <c r="I48" i="8"/>
  <c r="J48" i="8"/>
  <c r="L48" i="8"/>
  <c r="AE48" i="8" s="1"/>
  <c r="M48" i="8"/>
  <c r="O48" i="8"/>
  <c r="Q48" i="8"/>
  <c r="R48" i="8"/>
  <c r="AF48" i="8" s="1"/>
  <c r="S48" i="8"/>
  <c r="U48" i="8"/>
  <c r="W48" i="8"/>
  <c r="B49" i="8"/>
  <c r="D49" i="8"/>
  <c r="F49" i="8"/>
  <c r="G49" i="8"/>
  <c r="H49" i="8"/>
  <c r="I49" i="8"/>
  <c r="J49" i="8"/>
  <c r="M49" i="8"/>
  <c r="O49" i="8"/>
  <c r="Q49" i="8"/>
  <c r="R49" i="8"/>
  <c r="S49" i="8"/>
  <c r="U49" i="8"/>
  <c r="W49" i="8"/>
  <c r="B50" i="8"/>
  <c r="D50" i="8"/>
  <c r="F50" i="8"/>
  <c r="G50" i="8"/>
  <c r="H50" i="8"/>
  <c r="I50" i="8"/>
  <c r="J50" i="8"/>
  <c r="L50" i="8"/>
  <c r="AE50" i="8" s="1"/>
  <c r="M50" i="8"/>
  <c r="O50" i="8"/>
  <c r="Q50" i="8"/>
  <c r="R50" i="8"/>
  <c r="AF50" i="8" s="1"/>
  <c r="S50" i="8"/>
  <c r="U50" i="8"/>
  <c r="W50" i="8"/>
  <c r="B51" i="8"/>
  <c r="D51" i="8"/>
  <c r="F51" i="8"/>
  <c r="G51" i="8"/>
  <c r="H51" i="8"/>
  <c r="I51" i="8"/>
  <c r="J51" i="8"/>
  <c r="L51" i="8"/>
  <c r="M51" i="8"/>
  <c r="O51" i="8"/>
  <c r="Q51" i="8"/>
  <c r="S51" i="8"/>
  <c r="U51" i="8"/>
  <c r="W51" i="8"/>
  <c r="B52" i="8"/>
  <c r="D52" i="8"/>
  <c r="F52" i="8"/>
  <c r="G52" i="8"/>
  <c r="H52" i="8"/>
  <c r="I52" i="8"/>
  <c r="J52" i="8"/>
  <c r="L52" i="8"/>
  <c r="M52" i="8"/>
  <c r="O52" i="8"/>
  <c r="Q52" i="8"/>
  <c r="R52" i="8"/>
  <c r="S52" i="8"/>
  <c r="U52" i="8"/>
  <c r="W52" i="8"/>
  <c r="B53" i="8"/>
  <c r="D53" i="8"/>
  <c r="F53" i="8"/>
  <c r="G53" i="8"/>
  <c r="H53" i="8"/>
  <c r="I53" i="8"/>
  <c r="J53" i="8"/>
  <c r="M53" i="8"/>
  <c r="O53" i="8"/>
  <c r="Q53" i="8"/>
  <c r="R53" i="8"/>
  <c r="AF53" i="8" s="1"/>
  <c r="S53" i="8"/>
  <c r="U53" i="8"/>
  <c r="W53" i="8"/>
  <c r="B54" i="8"/>
  <c r="D54" i="8"/>
  <c r="F54" i="8"/>
  <c r="G54" i="8"/>
  <c r="H54" i="8"/>
  <c r="I54" i="8"/>
  <c r="J54" i="8"/>
  <c r="L54" i="8"/>
  <c r="M54" i="8"/>
  <c r="O54" i="8"/>
  <c r="Q54" i="8"/>
  <c r="R54" i="8"/>
  <c r="S54" i="8"/>
  <c r="U54" i="8"/>
  <c r="W54" i="8"/>
  <c r="B55" i="8"/>
  <c r="D55" i="8"/>
  <c r="F55" i="8"/>
  <c r="G55" i="8"/>
  <c r="H55" i="8"/>
  <c r="I55" i="8"/>
  <c r="J55" i="8"/>
  <c r="L55" i="8"/>
  <c r="M55" i="8"/>
  <c r="O55" i="8"/>
  <c r="Q55" i="8"/>
  <c r="S55" i="8"/>
  <c r="U55" i="8"/>
  <c r="W55" i="8"/>
  <c r="B56" i="8"/>
  <c r="D56" i="8"/>
  <c r="F56" i="8"/>
  <c r="G56" i="8"/>
  <c r="H56" i="8"/>
  <c r="I56" i="8"/>
  <c r="J56" i="8"/>
  <c r="L56" i="8"/>
  <c r="AE56" i="8" s="1"/>
  <c r="M56" i="8"/>
  <c r="O56" i="8"/>
  <c r="Q56" i="8"/>
  <c r="R56" i="8"/>
  <c r="AF56" i="8" s="1"/>
  <c r="S56" i="8"/>
  <c r="U56" i="8"/>
  <c r="W56" i="8"/>
  <c r="B57" i="8"/>
  <c r="D57" i="8"/>
  <c r="F57" i="8"/>
  <c r="G57" i="8"/>
  <c r="H57" i="8"/>
  <c r="I57" i="8"/>
  <c r="J57" i="8"/>
  <c r="M57" i="8"/>
  <c r="O57" i="8"/>
  <c r="Q57" i="8"/>
  <c r="R57" i="8"/>
  <c r="S57" i="8"/>
  <c r="U57" i="8"/>
  <c r="W57" i="8"/>
  <c r="B58" i="8"/>
  <c r="D58" i="8"/>
  <c r="F58" i="8"/>
  <c r="G58" i="8"/>
  <c r="H58" i="8"/>
  <c r="I58" i="8"/>
  <c r="J58" i="8"/>
  <c r="L58" i="8"/>
  <c r="AE58" i="8" s="1"/>
  <c r="M58" i="8"/>
  <c r="O58" i="8"/>
  <c r="Q58" i="8"/>
  <c r="R58" i="8"/>
  <c r="AF58" i="8" s="1"/>
  <c r="S58" i="8"/>
  <c r="U58" i="8"/>
  <c r="W58" i="8"/>
  <c r="B59" i="8"/>
  <c r="D59" i="8"/>
  <c r="F59" i="8"/>
  <c r="G59" i="8"/>
  <c r="H59" i="8"/>
  <c r="I59" i="8"/>
  <c r="J59" i="8"/>
  <c r="L59" i="8"/>
  <c r="M59" i="8"/>
  <c r="O59" i="8"/>
  <c r="Q59" i="8"/>
  <c r="S59" i="8"/>
  <c r="U59" i="8"/>
  <c r="W59" i="8"/>
  <c r="B60" i="8"/>
  <c r="D60" i="8"/>
  <c r="F60" i="8"/>
  <c r="G60" i="8"/>
  <c r="H60" i="8"/>
  <c r="I60" i="8"/>
  <c r="J60" i="8"/>
  <c r="L60" i="8"/>
  <c r="M60" i="8"/>
  <c r="O60" i="8"/>
  <c r="Q60" i="8"/>
  <c r="R60" i="8"/>
  <c r="S60" i="8"/>
  <c r="U60" i="8"/>
  <c r="W60" i="8"/>
  <c r="B61" i="8"/>
  <c r="D61" i="8"/>
  <c r="F61" i="8"/>
  <c r="G61" i="8"/>
  <c r="H61" i="8"/>
  <c r="I61" i="8"/>
  <c r="J61" i="8"/>
  <c r="M61" i="8"/>
  <c r="O61" i="8"/>
  <c r="Q61" i="8"/>
  <c r="R61" i="8"/>
  <c r="AF61" i="8" s="1"/>
  <c r="S61" i="8"/>
  <c r="U61" i="8"/>
  <c r="W61" i="8"/>
  <c r="B62" i="8"/>
  <c r="D62" i="8"/>
  <c r="F62" i="8"/>
  <c r="G62" i="8"/>
  <c r="H62" i="8"/>
  <c r="I62" i="8"/>
  <c r="J62" i="8"/>
  <c r="L62" i="8"/>
  <c r="AE62" i="8" s="1"/>
  <c r="M62" i="8"/>
  <c r="O62" i="8"/>
  <c r="Q62" i="8"/>
  <c r="R62" i="8"/>
  <c r="AF62" i="8" s="1"/>
  <c r="S62" i="8"/>
  <c r="U62" i="8"/>
  <c r="W62" i="8"/>
  <c r="J10" i="7"/>
  <c r="J11" i="7"/>
  <c r="J12" i="7"/>
  <c r="J13" i="7"/>
  <c r="L12" i="7"/>
  <c r="L13" i="7"/>
  <c r="J14" i="7"/>
  <c r="L14" i="7"/>
  <c r="J15" i="7"/>
  <c r="L15" i="7"/>
  <c r="J16" i="7"/>
  <c r="L16" i="7"/>
  <c r="J17" i="7"/>
  <c r="L17" i="7"/>
  <c r="J18" i="7"/>
  <c r="L18" i="7"/>
  <c r="J19" i="7"/>
  <c r="L19" i="7"/>
  <c r="J20" i="7"/>
  <c r="L20" i="7"/>
  <c r="J21" i="7"/>
  <c r="L21" i="7"/>
  <c r="I7" i="15"/>
  <c r="K3" i="17"/>
  <c r="K4" i="17"/>
  <c r="L4" i="17" s="1"/>
  <c r="K5" i="17"/>
  <c r="K6" i="17"/>
  <c r="K7" i="17"/>
  <c r="K8" i="17"/>
  <c r="L8" i="17" s="1"/>
  <c r="K9" i="17"/>
  <c r="K10" i="17"/>
  <c r="K11" i="17"/>
  <c r="K12" i="17"/>
  <c r="L12" i="17" s="1"/>
  <c r="K13" i="17"/>
  <c r="K14" i="17"/>
  <c r="K15" i="17"/>
  <c r="J22" i="15"/>
  <c r="K16" i="17" s="1"/>
  <c r="L16" i="17" s="1"/>
  <c r="J23" i="15"/>
  <c r="K17" i="17" s="1"/>
  <c r="L17" i="17" s="1"/>
  <c r="J24" i="15"/>
  <c r="K18" i="17" s="1"/>
  <c r="L18" i="17" s="1"/>
  <c r="J25" i="15"/>
  <c r="K19" i="17" s="1"/>
  <c r="L19" i="17" s="1"/>
  <c r="J26" i="15"/>
  <c r="K20" i="17" s="1"/>
  <c r="L20" i="17" s="1"/>
  <c r="J27" i="15"/>
  <c r="K21" i="17" s="1"/>
  <c r="L21" i="17" s="1"/>
  <c r="J28" i="15"/>
  <c r="K22" i="17" s="1"/>
  <c r="L22" i="17" s="1"/>
  <c r="J29" i="15"/>
  <c r="K23" i="17" s="1"/>
  <c r="L23" i="17" s="1"/>
  <c r="J30" i="15"/>
  <c r="K24" i="17" s="1"/>
  <c r="L24" i="17" s="1"/>
  <c r="J31" i="15"/>
  <c r="K25" i="17" s="1"/>
  <c r="L25" i="17" s="1"/>
  <c r="J32" i="15"/>
  <c r="K26" i="17" s="1"/>
  <c r="L26" i="17" s="1"/>
  <c r="J33" i="15"/>
  <c r="K27" i="17" s="1"/>
  <c r="L27" i="17" s="1"/>
  <c r="J34" i="15"/>
  <c r="K28" i="17" s="1"/>
  <c r="L28" i="17" s="1"/>
  <c r="J35" i="15"/>
  <c r="K29" i="17" s="1"/>
  <c r="L29" i="17" s="1"/>
  <c r="J36" i="15"/>
  <c r="K30" i="17" s="1"/>
  <c r="L30" i="17" s="1"/>
  <c r="J37" i="15"/>
  <c r="K31" i="17" s="1"/>
  <c r="L31" i="17" s="1"/>
  <c r="J38" i="15"/>
  <c r="K32" i="17" s="1"/>
  <c r="L32" i="17" s="1"/>
  <c r="J39" i="15"/>
  <c r="K33" i="17" s="1"/>
  <c r="L33" i="17" s="1"/>
  <c r="J40" i="15"/>
  <c r="K34" i="17" s="1"/>
  <c r="L34" i="17" s="1"/>
  <c r="J41" i="15"/>
  <c r="K35" i="17" s="1"/>
  <c r="L35" i="17" s="1"/>
  <c r="J42" i="15"/>
  <c r="K36" i="17" s="1"/>
  <c r="L36" i="17" s="1"/>
  <c r="J43" i="15"/>
  <c r="K37" i="17" s="1"/>
  <c r="L37" i="17" s="1"/>
  <c r="J44" i="15"/>
  <c r="K38" i="17" s="1"/>
  <c r="L38" i="17" s="1"/>
  <c r="J45" i="15"/>
  <c r="K39" i="17" s="1"/>
  <c r="L39" i="17" s="1"/>
  <c r="J46" i="15"/>
  <c r="K40" i="17" s="1"/>
  <c r="L40" i="17" s="1"/>
  <c r="J47" i="15"/>
  <c r="K41" i="17" s="1"/>
  <c r="L41" i="17" s="1"/>
  <c r="J48" i="15"/>
  <c r="K42" i="17" s="1"/>
  <c r="L42" i="17" s="1"/>
  <c r="J49" i="15"/>
  <c r="K43" i="17" s="1"/>
  <c r="L43" i="17" s="1"/>
  <c r="J50" i="15"/>
  <c r="K44" i="17" s="1"/>
  <c r="L44" i="17" s="1"/>
  <c r="J51" i="15"/>
  <c r="K45" i="17" s="1"/>
  <c r="L45" i="17" s="1"/>
  <c r="J52" i="15"/>
  <c r="K46" i="17" s="1"/>
  <c r="L46" i="17" s="1"/>
  <c r="J53" i="15"/>
  <c r="K47" i="17" s="1"/>
  <c r="L47" i="17" s="1"/>
  <c r="J54" i="15"/>
  <c r="K48" i="17" s="1"/>
  <c r="L48" i="17" s="1"/>
  <c r="J55" i="15"/>
  <c r="K49" i="17" s="1"/>
  <c r="L49" i="17" s="1"/>
  <c r="J56" i="15"/>
  <c r="K50" i="17" s="1"/>
  <c r="L50" i="17" s="1"/>
  <c r="J57" i="15"/>
  <c r="K51" i="17" s="1"/>
  <c r="L51" i="17" s="1"/>
  <c r="K4" i="9"/>
  <c r="L4" i="9" s="1"/>
  <c r="K5" i="9"/>
  <c r="K6" i="9"/>
  <c r="K7" i="9"/>
  <c r="K8" i="9"/>
  <c r="L8" i="9" s="1"/>
  <c r="K10" i="9"/>
  <c r="K12" i="9"/>
  <c r="L12" i="9" s="1"/>
  <c r="K13" i="9"/>
  <c r="K14" i="9"/>
  <c r="K15" i="9"/>
  <c r="K16" i="9"/>
  <c r="L16" i="9" s="1"/>
  <c r="K18" i="9"/>
  <c r="K19" i="9"/>
  <c r="L19" i="9" s="1"/>
  <c r="K20" i="9"/>
  <c r="K21" i="9"/>
  <c r="K22" i="9"/>
  <c r="K23" i="9"/>
  <c r="L23" i="9" s="1"/>
  <c r="J30" i="6"/>
  <c r="K24" i="9" s="1"/>
  <c r="L24" i="9" s="1"/>
  <c r="J31" i="6"/>
  <c r="K25" i="9" s="1"/>
  <c r="L25" i="9" s="1"/>
  <c r="J32" i="6"/>
  <c r="K26" i="9" s="1"/>
  <c r="L26" i="9" s="1"/>
  <c r="J33" i="6"/>
  <c r="K27" i="9" s="1"/>
  <c r="L27" i="9" s="1"/>
  <c r="J34" i="6"/>
  <c r="K28" i="9" s="1"/>
  <c r="L28" i="9" s="1"/>
  <c r="J35" i="6"/>
  <c r="J36" i="6"/>
  <c r="J37" i="6"/>
  <c r="K31" i="9" s="1"/>
  <c r="L31" i="9" s="1"/>
  <c r="J38" i="6"/>
  <c r="K32" i="9" s="1"/>
  <c r="L32" i="9" s="1"/>
  <c r="J39" i="6"/>
  <c r="K33" i="9" s="1"/>
  <c r="L33" i="9" s="1"/>
  <c r="J40" i="6"/>
  <c r="K34" i="9" s="1"/>
  <c r="L34" i="9" s="1"/>
  <c r="J41" i="6"/>
  <c r="K35" i="9" s="1"/>
  <c r="L35" i="9" s="1"/>
  <c r="J42" i="6"/>
  <c r="K36" i="9" s="1"/>
  <c r="L36" i="9" s="1"/>
  <c r="J43" i="6"/>
  <c r="J44" i="6"/>
  <c r="J45" i="6"/>
  <c r="K39" i="9" s="1"/>
  <c r="L39" i="9" s="1"/>
  <c r="J46" i="6"/>
  <c r="K40" i="9" s="1"/>
  <c r="L40" i="9" s="1"/>
  <c r="J47" i="6"/>
  <c r="K41" i="9" s="1"/>
  <c r="L41" i="9" s="1"/>
  <c r="J48" i="6"/>
  <c r="K42" i="9" s="1"/>
  <c r="L42" i="9" s="1"/>
  <c r="J49" i="6"/>
  <c r="K43" i="9" s="1"/>
  <c r="L43" i="9" s="1"/>
  <c r="J50" i="6"/>
  <c r="K44" i="9" s="1"/>
  <c r="L44" i="9" s="1"/>
  <c r="J51" i="6"/>
  <c r="K45" i="9" s="1"/>
  <c r="L45" i="9" s="1"/>
  <c r="J52" i="6"/>
  <c r="J53" i="6"/>
  <c r="K47" i="9" s="1"/>
  <c r="L47" i="9" s="1"/>
  <c r="J54" i="6"/>
  <c r="K48" i="9" s="1"/>
  <c r="L48" i="9" s="1"/>
  <c r="J55" i="6"/>
  <c r="K49" i="9" s="1"/>
  <c r="L49" i="9" s="1"/>
  <c r="J56" i="6"/>
  <c r="J57" i="6"/>
  <c r="C6" i="8"/>
  <c r="C8" i="16"/>
  <c r="C8" i="8"/>
  <c r="K17" i="19"/>
  <c r="AS2" i="13"/>
  <c r="AQ2" i="13"/>
  <c r="AV2" i="13"/>
  <c r="AL2" i="13"/>
  <c r="AO2" i="13"/>
  <c r="AU2" i="13"/>
  <c r="AR2" i="13"/>
  <c r="AI2" i="13"/>
  <c r="AN2" i="13"/>
  <c r="AX2" i="13"/>
  <c r="AT2" i="13"/>
  <c r="AW2" i="13"/>
  <c r="AP2" i="13"/>
  <c r="AM2" i="13"/>
  <c r="AJ2" i="13"/>
  <c r="AK2" i="13"/>
  <c r="AK25" i="8"/>
  <c r="AG20" i="16"/>
  <c r="AE51" i="16"/>
  <c r="AF57" i="16"/>
  <c r="AG59" i="16"/>
  <c r="AG47" i="16"/>
  <c r="AG58" i="16"/>
  <c r="AG42" i="16"/>
  <c r="AG38" i="16"/>
  <c r="AG17" i="8"/>
  <c r="AE47" i="16"/>
  <c r="AF58" i="16"/>
  <c r="B32" i="9"/>
  <c r="B2" i="13"/>
  <c r="B4" i="8"/>
  <c r="AF44" i="16"/>
  <c r="B46" i="9"/>
  <c r="I31" i="9"/>
  <c r="I9" i="9"/>
  <c r="E5" i="9"/>
  <c r="AE57" i="16"/>
  <c r="B41" i="9"/>
  <c r="G31" i="9"/>
  <c r="G33" i="9"/>
  <c r="B37" i="9"/>
  <c r="B33" i="9"/>
  <c r="E37" i="9"/>
  <c r="G12" i="9"/>
  <c r="G14" i="12"/>
  <c r="B40" i="9"/>
  <c r="E36" i="9"/>
  <c r="AD13" i="8"/>
  <c r="E45" i="9"/>
  <c r="B45" i="9"/>
  <c r="E23" i="9"/>
  <c r="G48" i="9"/>
  <c r="E42" i="9"/>
  <c r="E24" i="9"/>
  <c r="G20" i="9"/>
  <c r="AE59" i="16"/>
  <c r="E49" i="9"/>
  <c r="G49" i="9"/>
  <c r="G45" i="9"/>
  <c r="E21" i="9"/>
  <c r="B49" i="9"/>
  <c r="E44" i="9"/>
  <c r="E16" i="9"/>
  <c r="AQ14" i="8" l="1"/>
  <c r="AG2" i="13" s="1"/>
  <c r="C6" i="16"/>
  <c r="B10" i="11"/>
  <c r="D10" i="11" s="1"/>
  <c r="B12" i="20"/>
  <c r="E12" i="20" s="1"/>
  <c r="AE13" i="8"/>
  <c r="L20" i="9"/>
  <c r="L15" i="9"/>
  <c r="L7" i="9"/>
  <c r="L13" i="17"/>
  <c r="L9" i="17"/>
  <c r="L5" i="17"/>
  <c r="B4" i="11"/>
  <c r="G4" i="11" s="1"/>
  <c r="G3" i="20"/>
  <c r="L2" i="17"/>
  <c r="G2" i="9"/>
  <c r="B26" i="9"/>
  <c r="AE59" i="8"/>
  <c r="AE51" i="8"/>
  <c r="AF23" i="8"/>
  <c r="AE23" i="8"/>
  <c r="AF16" i="8"/>
  <c r="AE16" i="8"/>
  <c r="G32" i="9"/>
  <c r="AG59" i="8"/>
  <c r="AG43" i="8"/>
  <c r="AG31" i="8"/>
  <c r="AF47" i="8"/>
  <c r="B42" i="9"/>
  <c r="B50" i="9"/>
  <c r="AF31" i="8"/>
  <c r="AE31" i="8"/>
  <c r="AF19" i="8"/>
  <c r="AF43" i="8"/>
  <c r="E50" i="9"/>
  <c r="AF39" i="8"/>
  <c r="AE39" i="8"/>
  <c r="AF35" i="8"/>
  <c r="AE35" i="8"/>
  <c r="E46" i="9"/>
  <c r="B38" i="9"/>
  <c r="AE55" i="8"/>
  <c r="AE47" i="8"/>
  <c r="AG16" i="8"/>
  <c r="AF55" i="8"/>
  <c r="AF59" i="8"/>
  <c r="AF26" i="8"/>
  <c r="AE26" i="8"/>
  <c r="AG26" i="8"/>
  <c r="AG37" i="8"/>
  <c r="AF46" i="8"/>
  <c r="AE46" i="8"/>
  <c r="AK19" i="8"/>
  <c r="B3" i="11"/>
  <c r="I3" i="11" s="1"/>
  <c r="B7" i="11"/>
  <c r="G7" i="11" s="1"/>
  <c r="K10" i="7"/>
  <c r="AF15" i="16"/>
  <c r="D13" i="11"/>
  <c r="C6" i="11"/>
  <c r="AQ17" i="16"/>
  <c r="B2" i="20"/>
  <c r="C2" i="20" s="1"/>
  <c r="D6" i="11"/>
  <c r="AQ25" i="8"/>
  <c r="B10" i="20"/>
  <c r="E10" i="20" s="1"/>
  <c r="AQ18" i="16"/>
  <c r="E19" i="9"/>
  <c r="G19" i="9"/>
  <c r="E15" i="9"/>
  <c r="G15" i="9"/>
  <c r="E11" i="9"/>
  <c r="G11" i="9"/>
  <c r="G3" i="9"/>
  <c r="E3" i="9"/>
  <c r="K11" i="19"/>
  <c r="K18" i="19"/>
  <c r="K16" i="19"/>
  <c r="K20" i="19"/>
  <c r="K14" i="19"/>
  <c r="K13" i="19"/>
  <c r="K15" i="19"/>
  <c r="K21" i="19"/>
  <c r="B9" i="20"/>
  <c r="H9" i="20" s="1"/>
  <c r="J9" i="20" s="1"/>
  <c r="AQ21" i="16"/>
  <c r="E13" i="11"/>
  <c r="G13" i="11"/>
  <c r="AQ21" i="8"/>
  <c r="B9" i="11"/>
  <c r="D9" i="11" s="1"/>
  <c r="K18" i="7"/>
  <c r="F47" i="9"/>
  <c r="AK18" i="8"/>
  <c r="K12" i="19"/>
  <c r="F30" i="9"/>
  <c r="AF33" i="16"/>
  <c r="AF29" i="16"/>
  <c r="AG60" i="16"/>
  <c r="F31" i="9"/>
  <c r="AG45" i="16"/>
  <c r="AG37" i="16"/>
  <c r="G24" i="9"/>
  <c r="B36" i="9"/>
  <c r="G44" i="9"/>
  <c r="G4" i="9"/>
  <c r="G40" i="9"/>
  <c r="B5" i="11"/>
  <c r="H5" i="11" s="1"/>
  <c r="J5" i="11" s="1"/>
  <c r="B28" i="9"/>
  <c r="E31" i="9"/>
  <c r="L21" i="9"/>
  <c r="L13" i="9"/>
  <c r="L5" i="9"/>
  <c r="L14" i="17"/>
  <c r="L10" i="17"/>
  <c r="L6" i="17"/>
  <c r="F51" i="9"/>
  <c r="F49" i="9"/>
  <c r="F45" i="9"/>
  <c r="F44" i="9"/>
  <c r="F43" i="9"/>
  <c r="F28" i="9"/>
  <c r="AF37" i="8"/>
  <c r="AE37" i="8"/>
  <c r="AF33" i="8"/>
  <c r="AE33" i="8"/>
  <c r="AE44" i="16"/>
  <c r="AE34" i="16"/>
  <c r="AE18" i="16"/>
  <c r="AE14" i="16"/>
  <c r="AF41" i="16"/>
  <c r="AF23" i="16"/>
  <c r="AG36" i="16"/>
  <c r="AG32" i="16"/>
  <c r="AG23" i="16"/>
  <c r="AG15" i="16"/>
  <c r="AG45" i="8"/>
  <c r="AG40" i="8"/>
  <c r="AE53" i="8"/>
  <c r="AE61" i="8"/>
  <c r="AK17" i="16"/>
  <c r="AO33" i="16" s="1"/>
  <c r="AF37" i="16"/>
  <c r="AF25" i="16"/>
  <c r="AF21" i="16"/>
  <c r="AG34" i="16"/>
  <c r="AG18" i="8"/>
  <c r="F35" i="9"/>
  <c r="AG29" i="16"/>
  <c r="AF13" i="8"/>
  <c r="L22" i="9"/>
  <c r="L18" i="9"/>
  <c r="L14" i="9"/>
  <c r="L10" i="9"/>
  <c r="L6" i="9"/>
  <c r="L15" i="17"/>
  <c r="L11" i="17"/>
  <c r="L7" i="17"/>
  <c r="L3" i="17"/>
  <c r="AF60" i="8"/>
  <c r="AE60" i="8"/>
  <c r="AF57" i="8"/>
  <c r="AF49" i="8"/>
  <c r="AF40" i="8"/>
  <c r="AE40" i="8"/>
  <c r="AF36" i="8"/>
  <c r="AE36" i="8"/>
  <c r="AF32" i="8"/>
  <c r="AE32" i="8"/>
  <c r="AF25" i="8"/>
  <c r="AE25" i="8"/>
  <c r="AE40" i="16"/>
  <c r="AE23" i="16"/>
  <c r="AE15" i="16"/>
  <c r="AF28" i="16"/>
  <c r="AF20" i="16"/>
  <c r="AG28" i="16"/>
  <c r="AG24" i="16"/>
  <c r="AG57" i="8"/>
  <c r="AG52" i="8"/>
  <c r="AG41" i="8"/>
  <c r="AG21" i="8"/>
  <c r="AK21" i="16"/>
  <c r="AK15" i="16"/>
  <c r="AG32" i="8"/>
  <c r="AK17" i="8"/>
  <c r="K13" i="7"/>
  <c r="K12" i="7"/>
  <c r="K20" i="7"/>
  <c r="AK14" i="8"/>
  <c r="L2" i="9"/>
  <c r="F5" i="9"/>
  <c r="B5" i="9" s="1"/>
  <c r="AK22" i="16"/>
  <c r="AK24" i="8"/>
  <c r="AK16" i="8"/>
  <c r="F21" i="9"/>
  <c r="B21" i="9" s="1"/>
  <c r="F36" i="9"/>
  <c r="F49" i="17"/>
  <c r="F45" i="17"/>
  <c r="F41" i="17"/>
  <c r="F37" i="17"/>
  <c r="F33" i="17"/>
  <c r="F29" i="17"/>
  <c r="F25" i="17"/>
  <c r="F21" i="17"/>
  <c r="F17" i="17"/>
  <c r="F13" i="17"/>
  <c r="B13" i="17" s="1"/>
  <c r="F9" i="17"/>
  <c r="B9" i="17" s="1"/>
  <c r="F5" i="17"/>
  <c r="B5" i="17" s="1"/>
  <c r="F48" i="17"/>
  <c r="F44" i="17"/>
  <c r="F40" i="17"/>
  <c r="F36" i="17"/>
  <c r="F32" i="17"/>
  <c r="F28" i="17"/>
  <c r="F24" i="17"/>
  <c r="F20" i="17"/>
  <c r="F16" i="17"/>
  <c r="F12" i="17"/>
  <c r="B12" i="17" s="1"/>
  <c r="F8" i="17"/>
  <c r="B8" i="17" s="1"/>
  <c r="F4" i="17"/>
  <c r="B4" i="17" s="1"/>
  <c r="F50" i="17"/>
  <c r="F46" i="17"/>
  <c r="F42" i="17"/>
  <c r="F38" i="17"/>
  <c r="F34" i="17"/>
  <c r="F30" i="17"/>
  <c r="F26" i="17"/>
  <c r="F22" i="17"/>
  <c r="F18" i="17"/>
  <c r="F14" i="17"/>
  <c r="B14" i="17" s="1"/>
  <c r="F10" i="17"/>
  <c r="B10" i="17" s="1"/>
  <c r="F6" i="17"/>
  <c r="B6" i="17" s="1"/>
  <c r="AF39" i="16"/>
  <c r="AE60" i="16"/>
  <c r="AE56" i="16"/>
  <c r="AG52" i="16"/>
  <c r="AE16" i="16"/>
  <c r="F51" i="17"/>
  <c r="F47" i="17"/>
  <c r="F43" i="17"/>
  <c r="F39" i="17"/>
  <c r="F35" i="17"/>
  <c r="F31" i="17"/>
  <c r="F27" i="17"/>
  <c r="F23" i="17"/>
  <c r="F19" i="17"/>
  <c r="F15" i="17"/>
  <c r="B15" i="17" s="1"/>
  <c r="F11" i="17"/>
  <c r="B11" i="17" s="1"/>
  <c r="F7" i="17"/>
  <c r="B7" i="17" s="1"/>
  <c r="F3" i="17"/>
  <c r="B3" i="17" s="1"/>
  <c r="AG51" i="16"/>
  <c r="AG41" i="16"/>
  <c r="AG53" i="8"/>
  <c r="AG48" i="8"/>
  <c r="AG44" i="8"/>
  <c r="F18" i="9"/>
  <c r="B18" i="9" s="1"/>
  <c r="F17" i="9"/>
  <c r="B17" i="9" s="1"/>
  <c r="F16" i="9"/>
  <c r="B16" i="9" s="1"/>
  <c r="F14" i="9"/>
  <c r="B14" i="9" s="1"/>
  <c r="F6" i="9"/>
  <c r="B6" i="9" s="1"/>
  <c r="F46" i="9"/>
  <c r="F27" i="9"/>
  <c r="F26" i="9"/>
  <c r="F24" i="9"/>
  <c r="F23" i="9"/>
  <c r="B23" i="9" s="1"/>
  <c r="F22" i="9"/>
  <c r="B22" i="9" s="1"/>
  <c r="F13" i="9"/>
  <c r="B13" i="9" s="1"/>
  <c r="AE57" i="8"/>
  <c r="G7" i="9"/>
  <c r="G23" i="9"/>
  <c r="E47" i="9"/>
  <c r="F32" i="9"/>
  <c r="E43" i="9"/>
  <c r="E51" i="9"/>
  <c r="E6" i="9"/>
  <c r="G43" i="9"/>
  <c r="F40" i="9"/>
  <c r="AF52" i="8"/>
  <c r="G51" i="9"/>
  <c r="E10" i="9"/>
  <c r="E29" i="9"/>
  <c r="E35" i="9"/>
  <c r="B27" i="9"/>
  <c r="G14" i="9"/>
  <c r="F50" i="9"/>
  <c r="F39" i="9"/>
  <c r="G47" i="9"/>
  <c r="F37" i="9"/>
  <c r="G18" i="9"/>
  <c r="G30" i="9"/>
  <c r="G35" i="9"/>
  <c r="B30" i="9"/>
  <c r="B39" i="9"/>
  <c r="E28" i="9"/>
  <c r="G22" i="9"/>
  <c r="G39" i="9"/>
  <c r="B29" i="9"/>
  <c r="E9" i="9"/>
  <c r="G26" i="9"/>
  <c r="G27" i="9"/>
  <c r="F29" i="9"/>
  <c r="F25" i="9"/>
  <c r="F34" i="9"/>
  <c r="E2" i="11"/>
  <c r="C2" i="11"/>
  <c r="AQ16" i="16"/>
  <c r="B8" i="20"/>
  <c r="G8" i="20" s="1"/>
  <c r="E2" i="17"/>
  <c r="G2" i="17"/>
  <c r="B11" i="11"/>
  <c r="AQ23" i="8"/>
  <c r="B7" i="20"/>
  <c r="D7" i="20" s="1"/>
  <c r="C3" i="20"/>
  <c r="E3" i="20"/>
  <c r="H12" i="20"/>
  <c r="J12" i="20" s="1"/>
  <c r="AQ15" i="16"/>
  <c r="I9" i="11"/>
  <c r="E34" i="9"/>
  <c r="E13" i="9"/>
  <c r="B34" i="9"/>
  <c r="I23" i="9"/>
  <c r="I12" i="9"/>
  <c r="K15" i="7"/>
  <c r="F42" i="9"/>
  <c r="AE52" i="8"/>
  <c r="AG28" i="8"/>
  <c r="AG24" i="8"/>
  <c r="D3" i="20"/>
  <c r="B25" i="9"/>
  <c r="AF52" i="16"/>
  <c r="AE45" i="8"/>
  <c r="I38" i="9"/>
  <c r="H3" i="20"/>
  <c r="J3" i="20" s="1"/>
  <c r="D2" i="11"/>
  <c r="AQ23" i="16"/>
  <c r="E17" i="9"/>
  <c r="G25" i="9"/>
  <c r="G38" i="9"/>
  <c r="G8" i="9"/>
  <c r="AF28" i="8"/>
  <c r="AE28" i="8"/>
  <c r="AF24" i="8"/>
  <c r="AE24" i="8"/>
  <c r="AF20" i="8"/>
  <c r="AE20" i="8"/>
  <c r="AF17" i="8"/>
  <c r="AE17" i="8"/>
  <c r="E41" i="9"/>
  <c r="G41" i="9"/>
  <c r="AF27" i="8"/>
  <c r="AE27" i="8"/>
  <c r="F10" i="9"/>
  <c r="B10" i="9" s="1"/>
  <c r="AE13" i="16"/>
  <c r="AE45" i="16"/>
  <c r="AE33" i="16"/>
  <c r="AE20" i="16"/>
  <c r="AF48" i="16"/>
  <c r="AF32" i="16"/>
  <c r="AK15" i="8"/>
  <c r="AG27" i="8"/>
  <c r="AG20" i="8"/>
  <c r="AE41" i="16"/>
  <c r="AF51" i="16"/>
  <c r="AF35" i="16"/>
  <c r="AG46" i="8"/>
  <c r="K10" i="19"/>
  <c r="AK16" i="16"/>
  <c r="AK23" i="16"/>
  <c r="AG56" i="8"/>
  <c r="AG47" i="8"/>
  <c r="AG33" i="8"/>
  <c r="AF27" i="16"/>
  <c r="AG13" i="8"/>
  <c r="AG36" i="8"/>
  <c r="AG22" i="8"/>
  <c r="F33" i="9"/>
  <c r="AE37" i="16"/>
  <c r="AF50" i="16"/>
  <c r="K11" i="7"/>
  <c r="F48" i="9"/>
  <c r="AF54" i="8"/>
  <c r="AE54" i="8"/>
  <c r="AF45" i="8"/>
  <c r="AF42" i="8"/>
  <c r="AE42" i="8"/>
  <c r="AF34" i="8"/>
  <c r="AE34" i="8"/>
  <c r="AF29" i="8"/>
  <c r="AE29" i="8"/>
  <c r="AF13" i="16"/>
  <c r="AG13" i="16"/>
  <c r="AE54" i="16"/>
  <c r="AE48" i="16"/>
  <c r="AE31" i="16"/>
  <c r="AF45" i="16"/>
  <c r="AF30" i="16"/>
  <c r="AF24" i="16"/>
  <c r="AG30" i="16"/>
  <c r="AG21" i="16"/>
  <c r="AG61" i="8"/>
  <c r="AG29" i="8"/>
  <c r="AF54" i="16"/>
  <c r="AG49" i="16"/>
  <c r="AG42" i="8"/>
  <c r="AG54" i="8"/>
  <c r="AG58" i="8"/>
  <c r="AG61" i="16"/>
  <c r="AF38" i="16"/>
  <c r="F2" i="9"/>
  <c r="B2" i="9" s="1"/>
  <c r="I19" i="9"/>
  <c r="F19" i="9"/>
  <c r="B19" i="9" s="1"/>
  <c r="I17" i="9"/>
  <c r="AF22" i="16"/>
  <c r="F15" i="9"/>
  <c r="B15" i="9" s="1"/>
  <c r="I13" i="9"/>
  <c r="F12" i="9"/>
  <c r="B12" i="9" s="1"/>
  <c r="F11" i="9"/>
  <c r="B11" i="9" s="1"/>
  <c r="K11" i="9"/>
  <c r="L11" i="9" s="1"/>
  <c r="F9" i="9"/>
  <c r="B9" i="9" s="1"/>
  <c r="F8" i="9"/>
  <c r="B8" i="9" s="1"/>
  <c r="I5" i="9"/>
  <c r="AG15" i="8"/>
  <c r="F4" i="9"/>
  <c r="B4" i="9" s="1"/>
  <c r="F3" i="9"/>
  <c r="B3" i="9" s="1"/>
  <c r="F2" i="17"/>
  <c r="B2" i="17" s="1"/>
  <c r="H13" i="11"/>
  <c r="J13" i="11" s="1"/>
  <c r="K50" i="9"/>
  <c r="L50" i="9" s="1"/>
  <c r="G6" i="11"/>
  <c r="K29" i="9"/>
  <c r="L29" i="9" s="1"/>
  <c r="H6" i="11"/>
  <c r="J6" i="11" s="1"/>
  <c r="K17" i="9"/>
  <c r="L17" i="9" s="1"/>
  <c r="C7" i="16"/>
  <c r="I13" i="11"/>
  <c r="E6" i="11"/>
  <c r="AQ18" i="8"/>
  <c r="I11" i="20"/>
  <c r="H11" i="20"/>
  <c r="J11" i="20" s="1"/>
  <c r="E11" i="20"/>
  <c r="G11" i="20"/>
  <c r="D11" i="20"/>
  <c r="G5" i="20"/>
  <c r="I5" i="20"/>
  <c r="D5" i="20"/>
  <c r="H5" i="20"/>
  <c r="J5" i="20" s="1"/>
  <c r="C5" i="20"/>
  <c r="E5" i="20"/>
  <c r="G12" i="20"/>
  <c r="H2" i="11"/>
  <c r="J2" i="11" s="1"/>
  <c r="K3" i="9"/>
  <c r="L3" i="9" s="1"/>
  <c r="K37" i="9"/>
  <c r="L37" i="9" s="1"/>
  <c r="K9" i="9"/>
  <c r="L9" i="9" s="1"/>
  <c r="D12" i="11"/>
  <c r="G2" i="11"/>
  <c r="K30" i="9"/>
  <c r="L30" i="9" s="1"/>
  <c r="C6" i="20"/>
  <c r="I6" i="20"/>
  <c r="E6" i="20"/>
  <c r="H6" i="20"/>
  <c r="J6" i="20" s="1"/>
  <c r="G6" i="20"/>
  <c r="D6" i="20"/>
  <c r="D4" i="20"/>
  <c r="E4" i="20"/>
  <c r="I4" i="20"/>
  <c r="H4" i="20"/>
  <c r="J4" i="20" s="1"/>
  <c r="C4" i="20"/>
  <c r="G4" i="20"/>
  <c r="E13" i="20"/>
  <c r="C13" i="20"/>
  <c r="D13" i="20"/>
  <c r="G13" i="20"/>
  <c r="H13" i="20"/>
  <c r="J13" i="20" s="1"/>
  <c r="I13" i="20"/>
  <c r="B8" i="11"/>
  <c r="G12" i="11"/>
  <c r="AQ25" i="16"/>
  <c r="C12" i="11"/>
  <c r="E12" i="11"/>
  <c r="K51" i="9"/>
  <c r="L51" i="9" s="1"/>
  <c r="I12" i="11"/>
  <c r="AQ24" i="8"/>
  <c r="K46" i="9"/>
  <c r="L46" i="9" s="1"/>
  <c r="K38" i="9"/>
  <c r="L38" i="9" s="1"/>
  <c r="F41" i="9"/>
  <c r="F20" i="9"/>
  <c r="B20" i="9" s="1"/>
  <c r="B48" i="9"/>
  <c r="E48" i="9"/>
  <c r="C11" i="20"/>
  <c r="K21" i="7"/>
  <c r="K16" i="7"/>
  <c r="K14" i="7"/>
  <c r="F7" i="9"/>
  <c r="B7" i="9" s="1"/>
  <c r="AT32" i="16"/>
  <c r="K19" i="7"/>
  <c r="K17" i="7"/>
  <c r="F38" i="9"/>
  <c r="AK22" i="8"/>
  <c r="AK23" i="8"/>
  <c r="AF18" i="8"/>
  <c r="AG16" i="16"/>
  <c r="AF16" i="16"/>
  <c r="AD14" i="8"/>
  <c r="AG25" i="8"/>
  <c r="AF46" i="16"/>
  <c r="AF43" i="16"/>
  <c r="AG43" i="16"/>
  <c r="AK20" i="8"/>
  <c r="AF51" i="8"/>
  <c r="AG51" i="8"/>
  <c r="C4" i="11" l="1"/>
  <c r="H7" i="11"/>
  <c r="J7" i="11" s="1"/>
  <c r="E8" i="20"/>
  <c r="C12" i="20"/>
  <c r="D12" i="20"/>
  <c r="I12" i="20"/>
  <c r="H10" i="11"/>
  <c r="J10" i="11" s="1"/>
  <c r="I10" i="11"/>
  <c r="E10" i="11"/>
  <c r="G10" i="11"/>
  <c r="I10" i="20"/>
  <c r="D10" i="20"/>
  <c r="C10" i="11"/>
  <c r="I5" i="11"/>
  <c r="D4" i="11"/>
  <c r="H4" i="11"/>
  <c r="J4" i="11" s="1"/>
  <c r="E4" i="11"/>
  <c r="G3" i="11"/>
  <c r="H3" i="11"/>
  <c r="J3" i="11" s="1"/>
  <c r="C5" i="11"/>
  <c r="D8" i="20"/>
  <c r="E5" i="11"/>
  <c r="H10" i="20"/>
  <c r="J10" i="20" s="1"/>
  <c r="I4" i="11"/>
  <c r="D7" i="11"/>
  <c r="H9" i="11"/>
  <c r="J9" i="11" s="1"/>
  <c r="D3" i="11"/>
  <c r="C7" i="11"/>
  <c r="G9" i="11"/>
  <c r="C3" i="11"/>
  <c r="C9" i="11"/>
  <c r="I9" i="20"/>
  <c r="E7" i="11"/>
  <c r="I7" i="11"/>
  <c r="E9" i="11"/>
  <c r="E3" i="11"/>
  <c r="C10" i="20"/>
  <c r="D2" i="20"/>
  <c r="G10" i="20"/>
  <c r="D5" i="11"/>
  <c r="C7" i="20"/>
  <c r="I2" i="20"/>
  <c r="G5" i="11"/>
  <c r="E2" i="20"/>
  <c r="H2" i="20"/>
  <c r="J2" i="20" s="1"/>
  <c r="G7" i="20"/>
  <c r="E9" i="20"/>
  <c r="G2" i="20"/>
  <c r="I8" i="20"/>
  <c r="H8" i="20"/>
  <c r="J8" i="20" s="1"/>
  <c r="C8" i="20"/>
  <c r="AT33" i="16"/>
  <c r="G9" i="20"/>
  <c r="C9" i="20"/>
  <c r="D9" i="20"/>
  <c r="AT33" i="8"/>
  <c r="E7" i="20"/>
  <c r="H7" i="20"/>
  <c r="J7" i="20" s="1"/>
  <c r="I7" i="20"/>
  <c r="AT35" i="16"/>
  <c r="AO34" i="16"/>
  <c r="AT34" i="16"/>
  <c r="AO35" i="16"/>
  <c r="C11" i="11"/>
  <c r="H11" i="11"/>
  <c r="J11" i="11" s="1"/>
  <c r="D11" i="11"/>
  <c r="G11" i="11"/>
  <c r="I11" i="11"/>
  <c r="E11" i="11"/>
  <c r="AO32" i="16"/>
  <c r="D8" i="11"/>
  <c r="E8" i="11"/>
  <c r="C8" i="11"/>
  <c r="H8" i="11"/>
  <c r="J8" i="11" s="1"/>
  <c r="I8" i="11"/>
  <c r="G8" i="11"/>
  <c r="N2" i="13"/>
  <c r="AQ40" i="8"/>
  <c r="AP54" i="16"/>
  <c r="AP46" i="16"/>
  <c r="AP48" i="16"/>
  <c r="AP62" i="16"/>
  <c r="AP59" i="16"/>
  <c r="AP57" i="16"/>
  <c r="AP53" i="16"/>
  <c r="AP55" i="16"/>
  <c r="AP49" i="16"/>
  <c r="AP52" i="16"/>
  <c r="AP61" i="16"/>
  <c r="AP50" i="16"/>
  <c r="AP60" i="16"/>
  <c r="AP58" i="16"/>
  <c r="AP56" i="16"/>
  <c r="AP47" i="16"/>
  <c r="AO32" i="8"/>
  <c r="AT34" i="8"/>
  <c r="AT32" i="8"/>
  <c r="AO33" i="8"/>
  <c r="AO35" i="8"/>
  <c r="AG14" i="8"/>
  <c r="AE14" i="8"/>
  <c r="AF14" i="8"/>
  <c r="AO34" i="8"/>
  <c r="AT35" i="8"/>
  <c r="AR29" i="16" l="1"/>
  <c r="AR29" i="8"/>
  <c r="AP51" i="8"/>
  <c r="U2" i="13" s="1"/>
  <c r="AP49" i="8"/>
  <c r="T2" i="13" s="1"/>
  <c r="AP54" i="8"/>
  <c r="X2" i="13" s="1"/>
  <c r="AP59" i="8"/>
  <c r="AC2" i="13" s="1"/>
  <c r="AP48" i="8"/>
  <c r="S2" i="13" s="1"/>
  <c r="AP55" i="8"/>
  <c r="Y2" i="13" s="1"/>
  <c r="AP46" i="8"/>
  <c r="Q2" i="13" s="1"/>
  <c r="AP52" i="8"/>
  <c r="V2" i="13" s="1"/>
  <c r="AP60" i="8"/>
  <c r="AD2" i="13" s="1"/>
  <c r="AP61" i="8"/>
  <c r="AE2" i="13" s="1"/>
  <c r="AP62" i="8"/>
  <c r="AF2" i="13" s="1"/>
  <c r="AP56" i="8"/>
  <c r="Z2" i="13" s="1"/>
  <c r="AP57" i="8"/>
  <c r="AA2" i="13" s="1"/>
  <c r="AP58" i="8"/>
  <c r="AB2" i="13" s="1"/>
  <c r="AP47" i="8"/>
  <c r="R2" i="13" s="1"/>
  <c r="AP53" i="8"/>
  <c r="W2" i="13" s="1"/>
  <c r="P2" i="13"/>
</calcChain>
</file>

<file path=xl/sharedStrings.xml><?xml version="1.0" encoding="utf-8"?>
<sst xmlns="http://schemas.openxmlformats.org/spreadsheetml/2006/main" count="3253" uniqueCount="583">
  <si>
    <t>ﾌﾘｶﾞﾅ</t>
    <phoneticPr fontId="2"/>
  </si>
  <si>
    <t>コード</t>
    <phoneticPr fontId="2"/>
  </si>
  <si>
    <t>距離</t>
    <rPh sb="0" eb="2">
      <t>キョリ</t>
    </rPh>
    <phoneticPr fontId="2"/>
  </si>
  <si>
    <t>学年</t>
    <rPh sb="0" eb="2">
      <t>ガクネン</t>
    </rPh>
    <phoneticPr fontId="2"/>
  </si>
  <si>
    <t>性別</t>
    <rPh sb="0" eb="2">
      <t>セイベツ</t>
    </rPh>
    <phoneticPr fontId="2"/>
  </si>
  <si>
    <t>男</t>
    <rPh sb="0" eb="1">
      <t>ダン</t>
    </rPh>
    <phoneticPr fontId="2"/>
  </si>
  <si>
    <t>女</t>
    <rPh sb="0" eb="1">
      <t>ジョ</t>
    </rPh>
    <phoneticPr fontId="2"/>
  </si>
  <si>
    <t>性別コード</t>
    <rPh sb="0" eb="2">
      <t>セイベツ</t>
    </rPh>
    <phoneticPr fontId="2"/>
  </si>
  <si>
    <t>学校ｺｰﾄﾞ</t>
    <rPh sb="0" eb="2">
      <t>ガッコウ</t>
    </rPh>
    <phoneticPr fontId="2"/>
  </si>
  <si>
    <t>コード</t>
  </si>
  <si>
    <t>50m自由形</t>
    <rPh sb="3" eb="6">
      <t>ジユウガタ</t>
    </rPh>
    <phoneticPr fontId="2"/>
  </si>
  <si>
    <t>100m自由形</t>
    <rPh sb="4" eb="7">
      <t>ジユウガタ</t>
    </rPh>
    <phoneticPr fontId="2"/>
  </si>
  <si>
    <t>50m自由形1</t>
    <rPh sb="3" eb="6">
      <t>ジユウガタ</t>
    </rPh>
    <phoneticPr fontId="2"/>
  </si>
  <si>
    <t>100m自由形1</t>
    <rPh sb="4" eb="7">
      <t>ジユウガタ</t>
    </rPh>
    <phoneticPr fontId="2"/>
  </si>
  <si>
    <t>400m自由形1</t>
    <rPh sb="4" eb="7">
      <t>ジユウガタ</t>
    </rPh>
    <phoneticPr fontId="2"/>
  </si>
  <si>
    <t>100m背泳ぎ1</t>
    <rPh sb="4" eb="6">
      <t>セオヨ</t>
    </rPh>
    <phoneticPr fontId="2"/>
  </si>
  <si>
    <t>100m平泳ぎ1</t>
    <rPh sb="4" eb="6">
      <t>ヒラオヨ</t>
    </rPh>
    <phoneticPr fontId="2"/>
  </si>
  <si>
    <t>200m個人ﾒﾄﾞﾚｰ1</t>
    <rPh sb="4" eb="6">
      <t>コジン</t>
    </rPh>
    <phoneticPr fontId="2"/>
  </si>
  <si>
    <t>50m自由形2</t>
    <rPh sb="3" eb="6">
      <t>ジユウガタ</t>
    </rPh>
    <phoneticPr fontId="2"/>
  </si>
  <si>
    <t>100m自由形2</t>
    <rPh sb="4" eb="7">
      <t>ジユウガタ</t>
    </rPh>
    <phoneticPr fontId="2"/>
  </si>
  <si>
    <t>200m自由形2</t>
    <rPh sb="4" eb="7">
      <t>ジユウガタ</t>
    </rPh>
    <phoneticPr fontId="2"/>
  </si>
  <si>
    <t>800m自由形2</t>
    <rPh sb="4" eb="7">
      <t>ジユウガタ</t>
    </rPh>
    <phoneticPr fontId="2"/>
  </si>
  <si>
    <t>100m背泳ぎ2</t>
    <rPh sb="4" eb="6">
      <t>セオヨ</t>
    </rPh>
    <phoneticPr fontId="2"/>
  </si>
  <si>
    <t>100m平泳ぎ2</t>
    <rPh sb="4" eb="6">
      <t>ヒラオヨ</t>
    </rPh>
    <phoneticPr fontId="2"/>
  </si>
  <si>
    <t>200m個人ﾒﾄﾞﾚｰ2</t>
    <rPh sb="4" eb="6">
      <t>コジン</t>
    </rPh>
    <phoneticPr fontId="2"/>
  </si>
  <si>
    <t>男子</t>
    <rPh sb="0" eb="2">
      <t>ダンシ</t>
    </rPh>
    <phoneticPr fontId="2"/>
  </si>
  <si>
    <t>女子</t>
    <rPh sb="0" eb="2">
      <t>ジョシ</t>
    </rPh>
    <phoneticPr fontId="2"/>
  </si>
  <si>
    <t>年</t>
    <rPh sb="0" eb="1">
      <t>ネン</t>
    </rPh>
    <phoneticPr fontId="2"/>
  </si>
  <si>
    <t>日</t>
    <rPh sb="0" eb="1">
      <t>ニチ</t>
    </rPh>
    <phoneticPr fontId="2"/>
  </si>
  <si>
    <t>年齢</t>
    <rPh sb="0" eb="2">
      <t>ネンレイ</t>
    </rPh>
    <phoneticPr fontId="2"/>
  </si>
  <si>
    <t>平成</t>
    <rPh sb="0" eb="2">
      <t>ヘイセイ</t>
    </rPh>
    <phoneticPr fontId="2"/>
  </si>
  <si>
    <t>性別</t>
    <phoneticPr fontId="9"/>
  </si>
  <si>
    <t>月</t>
    <rPh sb="0" eb="1">
      <t>ガツ</t>
    </rPh>
    <phoneticPr fontId="9"/>
  </si>
  <si>
    <t>日</t>
    <rPh sb="0" eb="1">
      <t>ヒ</t>
    </rPh>
    <phoneticPr fontId="9"/>
  </si>
  <si>
    <t>学年</t>
    <phoneticPr fontId="9"/>
  </si>
  <si>
    <t>所属名</t>
    <phoneticPr fontId="9"/>
  </si>
  <si>
    <t>種目（１）</t>
    <rPh sb="0" eb="2">
      <t>シュモク</t>
    </rPh>
    <phoneticPr fontId="9"/>
  </si>
  <si>
    <t>距離</t>
    <rPh sb="0" eb="2">
      <t>キョリ</t>
    </rPh>
    <phoneticPr fontId="9"/>
  </si>
  <si>
    <t>分</t>
    <rPh sb="0" eb="1">
      <t>フン</t>
    </rPh>
    <phoneticPr fontId="9"/>
  </si>
  <si>
    <t>秒</t>
    <rPh sb="0" eb="1">
      <t>ビョウ</t>
    </rPh>
    <phoneticPr fontId="9"/>
  </si>
  <si>
    <t>種目（２）</t>
    <rPh sb="0" eb="2">
      <t>シュモク</t>
    </rPh>
    <phoneticPr fontId="9"/>
  </si>
  <si>
    <t>06</t>
  </si>
  <si>
    <t>02</t>
  </si>
  <si>
    <t>2</t>
  </si>
  <si>
    <t>05</t>
    <phoneticPr fontId="2"/>
  </si>
  <si>
    <t>宮城仙台子</t>
    <rPh sb="0" eb="2">
      <t>ミヤギ</t>
    </rPh>
    <rPh sb="2" eb="4">
      <t>センダイ</t>
    </rPh>
    <rPh sb="4" eb="5">
      <t>コ</t>
    </rPh>
    <phoneticPr fontId="9"/>
  </si>
  <si>
    <t>女子</t>
  </si>
  <si>
    <t>32</t>
    <phoneticPr fontId="2"/>
  </si>
  <si>
    <t>0</t>
    <phoneticPr fontId="2"/>
  </si>
  <si>
    <t>※1行目は見本です</t>
    <rPh sb="2" eb="4">
      <t>ギョウメ</t>
    </rPh>
    <rPh sb="5" eb="7">
      <t>ミホン</t>
    </rPh>
    <phoneticPr fontId="2"/>
  </si>
  <si>
    <t>所属名</t>
    <phoneticPr fontId="9"/>
  </si>
  <si>
    <t>リレー</t>
  </si>
  <si>
    <t>02</t>
    <phoneticPr fontId="2"/>
  </si>
  <si>
    <t>01</t>
    <phoneticPr fontId="2"/>
  </si>
  <si>
    <t>リレーエントリー入力シート</t>
    <rPh sb="8" eb="10">
      <t>ニュウリョク</t>
    </rPh>
    <phoneticPr fontId="2"/>
  </si>
  <si>
    <t>氏名</t>
    <rPh sb="0" eb="2">
      <t>シメイ</t>
    </rPh>
    <phoneticPr fontId="2"/>
  </si>
  <si>
    <t>フリガナ</t>
    <phoneticPr fontId="2"/>
  </si>
  <si>
    <t>生年月日</t>
    <rPh sb="0" eb="2">
      <t>セイネン</t>
    </rPh>
    <rPh sb="2" eb="4">
      <t>ガッピ</t>
    </rPh>
    <phoneticPr fontId="2"/>
  </si>
  <si>
    <t>月</t>
    <rPh sb="0" eb="1">
      <t>ツキ</t>
    </rPh>
    <phoneticPr fontId="2"/>
  </si>
  <si>
    <t>分</t>
    <rPh sb="0" eb="1">
      <t>フン</t>
    </rPh>
    <phoneticPr fontId="2"/>
  </si>
  <si>
    <t>秒</t>
    <rPh sb="0" eb="1">
      <t>ビョウ</t>
    </rPh>
    <phoneticPr fontId="2"/>
  </si>
  <si>
    <t>ｴﾝﾄﾘｰﾀｲﾑ１</t>
    <phoneticPr fontId="2"/>
  </si>
  <si>
    <t>ｴﾝﾄﾘｰﾀｲﾑ２</t>
    <phoneticPr fontId="2"/>
  </si>
  <si>
    <t>種　目　１</t>
    <rPh sb="0" eb="1">
      <t>タネ</t>
    </rPh>
    <rPh sb="2" eb="3">
      <t>メ</t>
    </rPh>
    <phoneticPr fontId="2"/>
  </si>
  <si>
    <t>種　目　２</t>
    <rPh sb="0" eb="1">
      <t>タネ</t>
    </rPh>
    <rPh sb="2" eb="3">
      <t>メ</t>
    </rPh>
    <phoneticPr fontId="2"/>
  </si>
  <si>
    <t>エントリー種目１</t>
    <rPh sb="5" eb="7">
      <t>シュモク</t>
    </rPh>
    <phoneticPr fontId="2"/>
  </si>
  <si>
    <t>エントリー種目２</t>
    <rPh sb="5" eb="7">
      <t>シュモク</t>
    </rPh>
    <phoneticPr fontId="2"/>
  </si>
  <si>
    <t>リレー種目エントリー</t>
    <rPh sb="3" eb="5">
      <t>シュモク</t>
    </rPh>
    <phoneticPr fontId="2"/>
  </si>
  <si>
    <t>個人種目申し込み人数</t>
    <rPh sb="0" eb="2">
      <t>コジン</t>
    </rPh>
    <rPh sb="2" eb="4">
      <t>シュモク</t>
    </rPh>
    <rPh sb="4" eb="5">
      <t>モウ</t>
    </rPh>
    <rPh sb="6" eb="7">
      <t>コ</t>
    </rPh>
    <rPh sb="8" eb="10">
      <t>ニンズウ</t>
    </rPh>
    <phoneticPr fontId="2"/>
  </si>
  <si>
    <t>選手番号(5)</t>
  </si>
  <si>
    <t>旧日水連ｺｰﾄﾞ(12)</t>
  </si>
  <si>
    <t>性別(1)</t>
  </si>
  <si>
    <t>漢字氏名（30）</t>
  </si>
  <si>
    <t>ｶﾅ氏名(30)</t>
  </si>
  <si>
    <t>生年月日(8)</t>
  </si>
  <si>
    <t>学校(1)</t>
  </si>
  <si>
    <t>学年(1)</t>
  </si>
  <si>
    <t>ｸﾗｽ(2)</t>
  </si>
  <si>
    <t>新日水連ｺｰﾄﾞ(7)</t>
  </si>
  <si>
    <t>所属名1(16)</t>
  </si>
  <si>
    <t>ｶﾅ所属名1(16)</t>
  </si>
  <si>
    <t>所属名2(16)</t>
  </si>
  <si>
    <t>ｶﾅ所属名2(16)</t>
  </si>
  <si>
    <t>所属名3(16)</t>
  </si>
  <si>
    <t>ｶﾅ所属名3(16)</t>
  </si>
  <si>
    <t>使用所属(1)</t>
  </si>
  <si>
    <t>ｴﾝﾄﾘｰ1(5)</t>
  </si>
  <si>
    <t>ｴﾝﾄﾘｰﾀｲﾑ1(7)</t>
  </si>
  <si>
    <t>ｴﾝﾄﾘｰ2(5)</t>
  </si>
  <si>
    <t>ｴﾝﾄﾘｰﾀｲﾑ2(7)</t>
  </si>
  <si>
    <t>ｴﾝﾄﾘｰ3(5)</t>
  </si>
  <si>
    <t>ｴﾝﾄﾘｰﾀｲﾑ3(7)</t>
  </si>
  <si>
    <t>ｴﾝﾄﾘｰ4(5)</t>
  </si>
  <si>
    <t>ｴﾝﾄﾘｰﾀｲﾑ4(7)</t>
  </si>
  <si>
    <t>ｴﾝﾄﾘｰ5(5)</t>
  </si>
  <si>
    <t>ｴﾝﾄﾘｰﾀｲﾑ5(7)</t>
  </si>
  <si>
    <t>ｴﾝﾄﾘｰ6(1)</t>
  </si>
  <si>
    <t>ｴﾝﾄﾘｰﾀｲﾑ6(7)</t>
  </si>
  <si>
    <t>ｴﾝﾄﾘｰ7(5)</t>
  </si>
  <si>
    <t>ｴﾝﾄﾘｰﾀｲﾑ7(7)</t>
  </si>
  <si>
    <t>ｴﾝﾄﾘｰ8(5)</t>
  </si>
  <si>
    <t>ｴﾝﾄﾘｰﾀｲﾑ8(7)</t>
  </si>
  <si>
    <t>ｴﾝﾄﾘｰ9(5)</t>
  </si>
  <si>
    <t>ｴﾝﾄﾘｰﾀｲﾑ9(7)</t>
  </si>
  <si>
    <t>ｴﾝﾄﾘｰ10(5)</t>
  </si>
  <si>
    <t>ｴﾝﾄﾘｰﾀｲﾑ10(7)</t>
  </si>
  <si>
    <t xml:space="preserve"> </t>
    <phoneticPr fontId="2"/>
  </si>
  <si>
    <t>自由形</t>
  </si>
  <si>
    <t>m</t>
    <phoneticPr fontId="2"/>
  </si>
  <si>
    <t>200</t>
    <phoneticPr fontId="2"/>
  </si>
  <si>
    <t>チーム番号(4)</t>
  </si>
  <si>
    <t>チーム名(20)</t>
  </si>
  <si>
    <t>ﾖﾐｶﾞﾅ(15)</t>
  </si>
  <si>
    <t>所属番号(4)</t>
  </si>
  <si>
    <t>加盟番号(2)</t>
  </si>
  <si>
    <t>ｴﾝﾄﾘｰ(5)</t>
  </si>
  <si>
    <t>ｴﾝﾄﾘｰﾀｲﾑ(7)</t>
  </si>
  <si>
    <t>印</t>
    <rPh sb="0" eb="1">
      <t>イン</t>
    </rPh>
    <phoneticPr fontId="2"/>
  </si>
  <si>
    <t>大会名</t>
    <rPh sb="0" eb="3">
      <t>タイカイメイ</t>
    </rPh>
    <phoneticPr fontId="2"/>
  </si>
  <si>
    <t>大　会　名</t>
    <rPh sb="0" eb="1">
      <t>ダイ</t>
    </rPh>
    <rPh sb="2" eb="3">
      <t>カイ</t>
    </rPh>
    <rPh sb="4" eb="5">
      <t>メイ</t>
    </rPh>
    <phoneticPr fontId="2"/>
  </si>
  <si>
    <t>上記の者を，</t>
    <rPh sb="0" eb="2">
      <t>ジョウキ</t>
    </rPh>
    <rPh sb="3" eb="4">
      <t>モノ</t>
    </rPh>
    <phoneticPr fontId="2"/>
  </si>
  <si>
    <t>◆</t>
    <phoneticPr fontId="2"/>
  </si>
  <si>
    <t>計</t>
    <rPh sb="0" eb="1">
      <t>ケイ</t>
    </rPh>
    <phoneticPr fontId="2"/>
  </si>
  <si>
    <t>参加人数</t>
    <rPh sb="0" eb="2">
      <t>サンカ</t>
    </rPh>
    <rPh sb="2" eb="4">
      <t>ニンズウ</t>
    </rPh>
    <phoneticPr fontId="2"/>
  </si>
  <si>
    <t>人</t>
    <rPh sb="0" eb="1">
      <t>ニン</t>
    </rPh>
    <phoneticPr fontId="2"/>
  </si>
  <si>
    <t>50</t>
    <phoneticPr fontId="2"/>
  </si>
  <si>
    <t>50m背泳ぎ1</t>
    <rPh sb="3" eb="5">
      <t>セオヨ</t>
    </rPh>
    <phoneticPr fontId="2"/>
  </si>
  <si>
    <t>50m平泳ぎ1</t>
    <rPh sb="3" eb="5">
      <t>ヒラオヨ</t>
    </rPh>
    <phoneticPr fontId="2"/>
  </si>
  <si>
    <t>50m背泳ぎ2</t>
    <rPh sb="3" eb="5">
      <t>セオヨ</t>
    </rPh>
    <phoneticPr fontId="2"/>
  </si>
  <si>
    <t>50m平泳ぎ2</t>
    <rPh sb="3" eb="5">
      <t>ヒラオヨ</t>
    </rPh>
    <phoneticPr fontId="2"/>
  </si>
  <si>
    <t>学校略称</t>
    <rPh sb="0" eb="2">
      <t>ガッコウ</t>
    </rPh>
    <rPh sb="2" eb="4">
      <t>リャクショウ</t>
    </rPh>
    <phoneticPr fontId="2"/>
  </si>
  <si>
    <t>学校正式名称</t>
    <rPh sb="0" eb="2">
      <t>ガッコウ</t>
    </rPh>
    <rPh sb="2" eb="4">
      <t>セイシキ</t>
    </rPh>
    <rPh sb="4" eb="6">
      <t>メイショウ</t>
    </rPh>
    <phoneticPr fontId="2"/>
  </si>
  <si>
    <t>男50Fr</t>
    <rPh sb="0" eb="1">
      <t>オトコ</t>
    </rPh>
    <phoneticPr fontId="2"/>
  </si>
  <si>
    <t>男100Fr</t>
    <rPh sb="0" eb="1">
      <t>オトコ</t>
    </rPh>
    <phoneticPr fontId="2"/>
  </si>
  <si>
    <t>男200Fr</t>
    <rPh sb="0" eb="1">
      <t>オトコ</t>
    </rPh>
    <phoneticPr fontId="2"/>
  </si>
  <si>
    <t>男400Fr</t>
    <rPh sb="0" eb="1">
      <t>オトコ</t>
    </rPh>
    <phoneticPr fontId="2"/>
  </si>
  <si>
    <t>男1500Fr</t>
    <rPh sb="0" eb="1">
      <t>オトコ</t>
    </rPh>
    <phoneticPr fontId="2"/>
  </si>
  <si>
    <t>男50Ba</t>
    <rPh sb="0" eb="1">
      <t>オトコ</t>
    </rPh>
    <phoneticPr fontId="2"/>
  </si>
  <si>
    <t>男100Ba</t>
    <rPh sb="0" eb="1">
      <t>オトコ</t>
    </rPh>
    <phoneticPr fontId="2"/>
  </si>
  <si>
    <t>男200Ba</t>
    <rPh sb="0" eb="1">
      <t>オトコ</t>
    </rPh>
    <phoneticPr fontId="2"/>
  </si>
  <si>
    <t>男50Br</t>
    <rPh sb="0" eb="1">
      <t>オトコ</t>
    </rPh>
    <phoneticPr fontId="2"/>
  </si>
  <si>
    <t>男100Br</t>
    <rPh sb="0" eb="1">
      <t>オトコ</t>
    </rPh>
    <phoneticPr fontId="2"/>
  </si>
  <si>
    <t>男200Br</t>
    <rPh sb="0" eb="1">
      <t>オトコ</t>
    </rPh>
    <phoneticPr fontId="2"/>
  </si>
  <si>
    <t>男50Fly</t>
    <rPh sb="0" eb="1">
      <t>オトコ</t>
    </rPh>
    <phoneticPr fontId="2"/>
  </si>
  <si>
    <t>男100Fly</t>
    <rPh sb="0" eb="1">
      <t>オトコ</t>
    </rPh>
    <phoneticPr fontId="2"/>
  </si>
  <si>
    <t>男200Fly</t>
    <rPh sb="0" eb="1">
      <t>オトコ</t>
    </rPh>
    <phoneticPr fontId="2"/>
  </si>
  <si>
    <t>男200IM</t>
    <rPh sb="0" eb="1">
      <t>オトコ</t>
    </rPh>
    <phoneticPr fontId="2"/>
  </si>
  <si>
    <t>男400IM</t>
    <rPh sb="0" eb="1">
      <t>オトコ</t>
    </rPh>
    <phoneticPr fontId="2"/>
  </si>
  <si>
    <t>男ﾘﾚｰ</t>
    <rPh sb="0" eb="1">
      <t>オトコ</t>
    </rPh>
    <phoneticPr fontId="2"/>
  </si>
  <si>
    <t>男Mﾘﾚｰ</t>
    <rPh sb="0" eb="1">
      <t>オトコ</t>
    </rPh>
    <phoneticPr fontId="2"/>
  </si>
  <si>
    <t>女50Fr</t>
    <phoneticPr fontId="2"/>
  </si>
  <si>
    <t>女100Fr</t>
    <phoneticPr fontId="2"/>
  </si>
  <si>
    <t>女200Fr</t>
    <phoneticPr fontId="2"/>
  </si>
  <si>
    <t>女400Fr</t>
    <phoneticPr fontId="2"/>
  </si>
  <si>
    <t>女50Ba</t>
    <phoneticPr fontId="2"/>
  </si>
  <si>
    <t>女100Ba</t>
    <phoneticPr fontId="2"/>
  </si>
  <si>
    <t>女200Ba</t>
    <phoneticPr fontId="2"/>
  </si>
  <si>
    <t>女50Br</t>
    <phoneticPr fontId="2"/>
  </si>
  <si>
    <t>女100Br</t>
    <phoneticPr fontId="2"/>
  </si>
  <si>
    <t>女200Br</t>
    <phoneticPr fontId="2"/>
  </si>
  <si>
    <t>女50Fly</t>
    <phoneticPr fontId="2"/>
  </si>
  <si>
    <t>女100Fly</t>
    <phoneticPr fontId="2"/>
  </si>
  <si>
    <t>女200Fly</t>
    <phoneticPr fontId="2"/>
  </si>
  <si>
    <t>女200IM</t>
    <phoneticPr fontId="2"/>
  </si>
  <si>
    <t>女400IM</t>
    <phoneticPr fontId="2"/>
  </si>
  <si>
    <t>女ﾘﾚｰ</t>
    <phoneticPr fontId="2"/>
  </si>
  <si>
    <t>女Mﾘﾚｰ</t>
    <phoneticPr fontId="2"/>
  </si>
  <si>
    <t>女800Fr</t>
    <phoneticPr fontId="2"/>
  </si>
  <si>
    <t>※エントリーミスや入力に関する確認の問い合わせを
することがあります。</t>
    <rPh sb="9" eb="11">
      <t>ニュウリョク</t>
    </rPh>
    <rPh sb="12" eb="13">
      <t>カン</t>
    </rPh>
    <rPh sb="15" eb="17">
      <t>カクニン</t>
    </rPh>
    <rPh sb="18" eb="19">
      <t>ト</t>
    </rPh>
    <rPh sb="20" eb="21">
      <t>ア</t>
    </rPh>
    <phoneticPr fontId="2"/>
  </si>
  <si>
    <t>顧問１名前</t>
    <rPh sb="0" eb="2">
      <t>コモン</t>
    </rPh>
    <rPh sb="3" eb="5">
      <t>ナマエ</t>
    </rPh>
    <phoneticPr fontId="2"/>
  </si>
  <si>
    <t>生年月日１</t>
    <rPh sb="0" eb="2">
      <t>セイネン</t>
    </rPh>
    <rPh sb="2" eb="4">
      <t>ガッピ</t>
    </rPh>
    <phoneticPr fontId="2"/>
  </si>
  <si>
    <t>希望役員１</t>
    <rPh sb="0" eb="2">
      <t>キボウ</t>
    </rPh>
    <rPh sb="2" eb="4">
      <t>ヤクイン</t>
    </rPh>
    <phoneticPr fontId="2"/>
  </si>
  <si>
    <t>競技歴１</t>
    <rPh sb="0" eb="3">
      <t>キョウギレキ</t>
    </rPh>
    <phoneticPr fontId="2"/>
  </si>
  <si>
    <t>指導歴２</t>
    <rPh sb="0" eb="2">
      <t>シドウ</t>
    </rPh>
    <rPh sb="2" eb="3">
      <t>レキ</t>
    </rPh>
    <phoneticPr fontId="2"/>
  </si>
  <si>
    <t>FAX:</t>
    <phoneticPr fontId="2"/>
  </si>
  <si>
    <t>ﾘﾚｰ</t>
    <phoneticPr fontId="2"/>
  </si>
  <si>
    <t>ﾘﾚｰ出場</t>
    <rPh sb="3" eb="5">
      <t>シュツジョウ</t>
    </rPh>
    <phoneticPr fontId="2"/>
  </si>
  <si>
    <t>ﾒﾄﾞﾚｰ</t>
    <phoneticPr fontId="2"/>
  </si>
  <si>
    <r>
      <t xml:space="preserve">選手確認
</t>
    </r>
    <r>
      <rPr>
        <sz val="8"/>
        <rFont val="ＭＳ Ｐゴシック"/>
        <family val="3"/>
        <charset val="128"/>
      </rPr>
      <t>サイン</t>
    </r>
    <rPh sb="0" eb="2">
      <t>センシュ</t>
    </rPh>
    <rPh sb="2" eb="4">
      <t>カクニン</t>
    </rPh>
    <phoneticPr fontId="2"/>
  </si>
  <si>
    <t>クラブ名</t>
    <rPh sb="3" eb="4">
      <t>メイ</t>
    </rPh>
    <phoneticPr fontId="2"/>
  </si>
  <si>
    <t>ｸﾗﾌﾞｺｰﾄﾞ</t>
    <phoneticPr fontId="2"/>
  </si>
  <si>
    <t>年齢コード</t>
    <rPh sb="0" eb="2">
      <t>ネンレイ</t>
    </rPh>
    <phoneticPr fontId="2"/>
  </si>
  <si>
    <t>50m背泳ぎ</t>
    <rPh sb="3" eb="5">
      <t>セオヨ</t>
    </rPh>
    <phoneticPr fontId="2"/>
  </si>
  <si>
    <t>50m平泳ぎ</t>
    <rPh sb="3" eb="5">
      <t>ヒラオヨ</t>
    </rPh>
    <phoneticPr fontId="2"/>
  </si>
  <si>
    <t>50mﾊﾞﾀﾌﾗｲ</t>
    <phoneticPr fontId="2"/>
  </si>
  <si>
    <t>クラブ電話</t>
    <rPh sb="3" eb="5">
      <t>デンワ</t>
    </rPh>
    <phoneticPr fontId="2"/>
  </si>
  <si>
    <t>クラブ住所</t>
    <rPh sb="3" eb="5">
      <t>ジュウショ</t>
    </rPh>
    <phoneticPr fontId="2"/>
  </si>
  <si>
    <t>住　　所</t>
    <rPh sb="0" eb="1">
      <t>ジュウ</t>
    </rPh>
    <rPh sb="3" eb="4">
      <t>ショ</t>
    </rPh>
    <phoneticPr fontId="2"/>
  </si>
  <si>
    <t>電話番号</t>
    <rPh sb="0" eb="2">
      <t>デンワ</t>
    </rPh>
    <rPh sb="2" eb="4">
      <t>バンゴウ</t>
    </rPh>
    <phoneticPr fontId="2"/>
  </si>
  <si>
    <t>FAX</t>
    <phoneticPr fontId="2"/>
  </si>
  <si>
    <t>代表者名</t>
    <rPh sb="0" eb="3">
      <t>ダイヒョウシャ</t>
    </rPh>
    <rPh sb="3" eb="4">
      <t>メイ</t>
    </rPh>
    <phoneticPr fontId="2"/>
  </si>
  <si>
    <t>：</t>
    <phoneticPr fontId="2"/>
  </si>
  <si>
    <t>入力漏れ・入力ミスは無効となりますのでご注意下さい。入力が終わったら必ず確認して下さい。　　　　　　　　　　　　　　　　　　　</t>
    <rPh sb="0" eb="2">
      <t>ニュウリョク</t>
    </rPh>
    <rPh sb="2" eb="3">
      <t>モ</t>
    </rPh>
    <rPh sb="5" eb="7">
      <t>ニュウリョク</t>
    </rPh>
    <rPh sb="10" eb="12">
      <t>ムコウ</t>
    </rPh>
    <rPh sb="20" eb="22">
      <t>チュウイ</t>
    </rPh>
    <rPh sb="22" eb="23">
      <t>クダ</t>
    </rPh>
    <rPh sb="26" eb="28">
      <t>ニュウリョク</t>
    </rPh>
    <rPh sb="29" eb="30">
      <t>オ</t>
    </rPh>
    <rPh sb="34" eb="35">
      <t>カナラ</t>
    </rPh>
    <rPh sb="36" eb="38">
      <t>カクニン</t>
    </rPh>
    <rPh sb="40" eb="41">
      <t>クダ</t>
    </rPh>
    <phoneticPr fontId="2"/>
  </si>
  <si>
    <t>SS南小泉</t>
    <rPh sb="2" eb="5">
      <t>ミナミコイズミ</t>
    </rPh>
    <phoneticPr fontId="2"/>
  </si>
  <si>
    <t>申込責任者名</t>
    <rPh sb="0" eb="2">
      <t>モウシコミ</t>
    </rPh>
    <rPh sb="2" eb="5">
      <t>セキニンシャ</t>
    </rPh>
    <rPh sb="5" eb="6">
      <t>メイ</t>
    </rPh>
    <phoneticPr fontId="2"/>
  </si>
  <si>
    <t>携帯番号</t>
    <rPh sb="0" eb="2">
      <t>ケイタイ</t>
    </rPh>
    <rPh sb="2" eb="4">
      <t>バンゴウ</t>
    </rPh>
    <phoneticPr fontId="2"/>
  </si>
  <si>
    <r>
      <t xml:space="preserve">生年
</t>
    </r>
    <r>
      <rPr>
        <b/>
        <sz val="8"/>
        <rFont val="ＭＳ Ｐゴシック"/>
        <family val="3"/>
        <charset val="128"/>
      </rPr>
      <t>(西暦）</t>
    </r>
    <rPh sb="4" eb="6">
      <t>セイレキ</t>
    </rPh>
    <phoneticPr fontId="9"/>
  </si>
  <si>
    <t>所属名</t>
    <rPh sb="0" eb="2">
      <t>ショゾク</t>
    </rPh>
    <rPh sb="2" eb="3">
      <t>メイ</t>
    </rPh>
    <phoneticPr fontId="2"/>
  </si>
  <si>
    <t>1998</t>
    <phoneticPr fontId="2"/>
  </si>
  <si>
    <t>03</t>
    <phoneticPr fontId="2"/>
  </si>
  <si>
    <t>CLASS</t>
    <phoneticPr fontId="2"/>
  </si>
  <si>
    <t>所属住所：</t>
    <rPh sb="0" eb="2">
      <t>ショゾク</t>
    </rPh>
    <rPh sb="2" eb="4">
      <t>ジュウショ</t>
    </rPh>
    <phoneticPr fontId="2"/>
  </si>
  <si>
    <t>所属電話：</t>
    <rPh sb="0" eb="2">
      <t>ショゾク</t>
    </rPh>
    <rPh sb="2" eb="4">
      <t>デンワ</t>
    </rPh>
    <phoneticPr fontId="2"/>
  </si>
  <si>
    <t>下記の選手は本所属の選手で本大会に出場資格を有し参加を申し込みます。
また本所属コーチが引率・監督いたします。</t>
    <rPh sb="0" eb="2">
      <t>カキ</t>
    </rPh>
    <rPh sb="3" eb="5">
      <t>センシュ</t>
    </rPh>
    <rPh sb="6" eb="7">
      <t>ホン</t>
    </rPh>
    <rPh sb="7" eb="9">
      <t>ショゾク</t>
    </rPh>
    <rPh sb="10" eb="12">
      <t>センシュ</t>
    </rPh>
    <rPh sb="13" eb="14">
      <t>ホン</t>
    </rPh>
    <rPh sb="14" eb="16">
      <t>タイカイ</t>
    </rPh>
    <rPh sb="17" eb="19">
      <t>シュツジョウ</t>
    </rPh>
    <rPh sb="19" eb="21">
      <t>シカク</t>
    </rPh>
    <rPh sb="22" eb="23">
      <t>ユウ</t>
    </rPh>
    <rPh sb="24" eb="26">
      <t>サンカ</t>
    </rPh>
    <rPh sb="27" eb="28">
      <t>モウ</t>
    </rPh>
    <rPh sb="29" eb="30">
      <t>コ</t>
    </rPh>
    <rPh sb="37" eb="38">
      <t>ホン</t>
    </rPh>
    <rPh sb="38" eb="40">
      <t>ショゾク</t>
    </rPh>
    <rPh sb="44" eb="46">
      <t>インソツ</t>
    </rPh>
    <rPh sb="47" eb="49">
      <t>カントク</t>
    </rPh>
    <phoneticPr fontId="2"/>
  </si>
  <si>
    <t>引率者名：</t>
    <rPh sb="0" eb="3">
      <t>インソツシャ</t>
    </rPh>
    <rPh sb="3" eb="4">
      <t>メイ</t>
    </rPh>
    <phoneticPr fontId="2"/>
  </si>
  <si>
    <t>緊急連絡先：</t>
    <rPh sb="0" eb="2">
      <t>キンキュウ</t>
    </rPh>
    <rPh sb="2" eb="5">
      <t>レンラクサキ</t>
    </rPh>
    <phoneticPr fontId="2"/>
  </si>
  <si>
    <t>引率者名</t>
    <rPh sb="0" eb="3">
      <t>インソツシャ</t>
    </rPh>
    <rPh sb="3" eb="4">
      <t>メイ</t>
    </rPh>
    <phoneticPr fontId="2"/>
  </si>
  <si>
    <t>所属長名</t>
    <rPh sb="0" eb="3">
      <t>ショゾクチョウ</t>
    </rPh>
    <rPh sb="3" eb="4">
      <t>メイ</t>
    </rPh>
    <phoneticPr fontId="2"/>
  </si>
  <si>
    <t>所 属 名</t>
    <rPh sb="0" eb="1">
      <t>トコロ</t>
    </rPh>
    <rPh sb="2" eb="3">
      <t>ゾク</t>
    </rPh>
    <rPh sb="4" eb="5">
      <t>メイ</t>
    </rPh>
    <phoneticPr fontId="2"/>
  </si>
  <si>
    <t>11</t>
    <phoneticPr fontId="2"/>
  </si>
  <si>
    <t>学種</t>
    <rPh sb="0" eb="1">
      <t>ガク</t>
    </rPh>
    <rPh sb="1" eb="2">
      <t>シュ</t>
    </rPh>
    <phoneticPr fontId="2"/>
  </si>
  <si>
    <t>小</t>
    <rPh sb="0" eb="1">
      <t>ショウ</t>
    </rPh>
    <phoneticPr fontId="2"/>
  </si>
  <si>
    <t>種目</t>
    <rPh sb="0" eb="2">
      <t>シュモク</t>
    </rPh>
    <phoneticPr fontId="2"/>
  </si>
  <si>
    <t>性</t>
    <rPh sb="0" eb="1">
      <t>セイ</t>
    </rPh>
    <phoneticPr fontId="2"/>
  </si>
  <si>
    <t>記録</t>
    <rPh sb="0" eb="2">
      <t>キロク</t>
    </rPh>
    <phoneticPr fontId="2"/>
  </si>
  <si>
    <t>ｸﾗｽ</t>
    <phoneticPr fontId="2"/>
  </si>
  <si>
    <t>12</t>
    <phoneticPr fontId="2"/>
  </si>
  <si>
    <t>申請時</t>
    <rPh sb="0" eb="2">
      <t>シンセイ</t>
    </rPh>
    <rPh sb="2" eb="3">
      <t>トキ</t>
    </rPh>
    <phoneticPr fontId="2"/>
  </si>
  <si>
    <t>クラス</t>
    <phoneticPr fontId="2"/>
  </si>
  <si>
    <t>リレー申込数</t>
    <rPh sb="3" eb="6">
      <t>モウシコミスウ</t>
    </rPh>
    <phoneticPr fontId="2"/>
  </si>
  <si>
    <t>９</t>
    <phoneticPr fontId="2"/>
  </si>
  <si>
    <t>10</t>
    <phoneticPr fontId="2"/>
  </si>
  <si>
    <t>ｺﾝﾏ秒</t>
    <rPh sb="3" eb="4">
      <t>ビョウ</t>
    </rPh>
    <phoneticPr fontId="2"/>
  </si>
  <si>
    <t>ﾘﾚｰ女子200</t>
    <phoneticPr fontId="2"/>
  </si>
  <si>
    <t>大会開催年月日</t>
    <rPh sb="0" eb="2">
      <t>タイカイ</t>
    </rPh>
    <rPh sb="2" eb="4">
      <t>カイサイ</t>
    </rPh>
    <rPh sb="4" eb="7">
      <t>ネンガッピ</t>
    </rPh>
    <phoneticPr fontId="2"/>
  </si>
  <si>
    <t>派遣競技役員確認書</t>
    <rPh sb="0" eb="2">
      <t>ハケン</t>
    </rPh>
    <rPh sb="2" eb="4">
      <t>キョウギ</t>
    </rPh>
    <rPh sb="4" eb="6">
      <t>ヤクイン</t>
    </rPh>
    <rPh sb="6" eb="9">
      <t>カクニンショ</t>
    </rPh>
    <phoneticPr fontId="2"/>
  </si>
  <si>
    <t>の競技役員として派遣いたします。</t>
    <rPh sb="1" eb="3">
      <t>キョウギ</t>
    </rPh>
    <rPh sb="3" eb="5">
      <t>ヤクイン</t>
    </rPh>
    <rPh sb="8" eb="10">
      <t>ハケン</t>
    </rPh>
    <phoneticPr fontId="2"/>
  </si>
  <si>
    <t>大会開催日：</t>
    <rPh sb="0" eb="2">
      <t>タイカイ</t>
    </rPh>
    <rPh sb="2" eb="5">
      <t>カイサイビ</t>
    </rPh>
    <phoneticPr fontId="2"/>
  </si>
  <si>
    <t>所属長名：　</t>
    <rPh sb="0" eb="2">
      <t>ショゾク</t>
    </rPh>
    <rPh sb="2" eb="3">
      <t>チョウ</t>
    </rPh>
    <rPh sb="3" eb="4">
      <t>メイ</t>
    </rPh>
    <phoneticPr fontId="2"/>
  </si>
  <si>
    <t>100m背泳ぎ</t>
    <rPh sb="4" eb="6">
      <t>セオヨ</t>
    </rPh>
    <phoneticPr fontId="2"/>
  </si>
  <si>
    <t>100m平泳ぎ</t>
    <rPh sb="4" eb="6">
      <t>ヒラオヨ</t>
    </rPh>
    <phoneticPr fontId="2"/>
  </si>
  <si>
    <t>100mﾊﾞﾀﾌﾗｲ</t>
    <phoneticPr fontId="2"/>
  </si>
  <si>
    <t>役員名①</t>
    <rPh sb="0" eb="2">
      <t>ヤクイン</t>
    </rPh>
    <rPh sb="2" eb="3">
      <t>メイ</t>
    </rPh>
    <phoneticPr fontId="2"/>
  </si>
  <si>
    <t>e-mail</t>
    <phoneticPr fontId="2"/>
  </si>
  <si>
    <t>大会
年齢</t>
    <rPh sb="0" eb="2">
      <t>タイカイ</t>
    </rPh>
    <rPh sb="3" eb="5">
      <t>ネンレイ</t>
    </rPh>
    <phoneticPr fontId="2"/>
  </si>
  <si>
    <t>男子</t>
  </si>
  <si>
    <t>宮城仙台乃丞</t>
    <rPh sb="0" eb="2">
      <t>ミヤギ</t>
    </rPh>
    <rPh sb="2" eb="4">
      <t>センダイ</t>
    </rPh>
    <rPh sb="4" eb="5">
      <t>ノ</t>
    </rPh>
    <rPh sb="5" eb="6">
      <t>ジョウ</t>
    </rPh>
    <phoneticPr fontId="9"/>
  </si>
  <si>
    <t>ﾐﾔｷﾞ ｾﾝﾀﾞｲﾉｼﾞｮｳ</t>
    <phoneticPr fontId="9"/>
  </si>
  <si>
    <t>ﾐﾔｷﾞ ｾﾝﾀﾞｲｺ</t>
    <phoneticPr fontId="9"/>
  </si>
  <si>
    <t>氏  名</t>
    <phoneticPr fontId="9"/>
  </si>
  <si>
    <t>ｶ  ﾅ</t>
    <phoneticPr fontId="9"/>
  </si>
  <si>
    <t>個人種目エントリー入力シート（男子）</t>
    <rPh sb="0" eb="2">
      <t>コジン</t>
    </rPh>
    <rPh sb="2" eb="4">
      <t>シュモク</t>
    </rPh>
    <rPh sb="9" eb="11">
      <t>ニュウリョク</t>
    </rPh>
    <rPh sb="15" eb="17">
      <t>ダンシ</t>
    </rPh>
    <phoneticPr fontId="2"/>
  </si>
  <si>
    <t>個人種目エントリー入力シート（女子）</t>
    <rPh sb="0" eb="2">
      <t>コジン</t>
    </rPh>
    <rPh sb="2" eb="4">
      <t>シュモク</t>
    </rPh>
    <rPh sb="9" eb="11">
      <t>ニュウリョク</t>
    </rPh>
    <rPh sb="15" eb="17">
      <t>ジョシ</t>
    </rPh>
    <phoneticPr fontId="2"/>
  </si>
  <si>
    <r>
      <t>水泳競技大会　出場認知書</t>
    </r>
    <r>
      <rPr>
        <b/>
        <sz val="16"/>
        <color indexed="30"/>
        <rFont val="ＭＳ Ｐゴシック"/>
        <family val="3"/>
        <charset val="128"/>
      </rPr>
      <t>（男子）</t>
    </r>
    <rPh sb="0" eb="2">
      <t>スイエイ</t>
    </rPh>
    <rPh sb="2" eb="4">
      <t>キョウギ</t>
    </rPh>
    <rPh sb="4" eb="6">
      <t>タイカイ</t>
    </rPh>
    <rPh sb="7" eb="9">
      <t>シュツジョウ</t>
    </rPh>
    <rPh sb="9" eb="11">
      <t>ニンチ</t>
    </rPh>
    <rPh sb="11" eb="12">
      <t>ショ</t>
    </rPh>
    <rPh sb="13" eb="15">
      <t>ダンシ</t>
    </rPh>
    <phoneticPr fontId="2"/>
  </si>
  <si>
    <r>
      <t>水泳競技大会　出場認知書</t>
    </r>
    <r>
      <rPr>
        <b/>
        <sz val="16"/>
        <color indexed="10"/>
        <rFont val="ＭＳ Ｐゴシック"/>
        <family val="3"/>
        <charset val="128"/>
      </rPr>
      <t>（女子）</t>
    </r>
    <rPh sb="0" eb="2">
      <t>スイエイ</t>
    </rPh>
    <rPh sb="2" eb="4">
      <t>キョウギ</t>
    </rPh>
    <rPh sb="4" eb="6">
      <t>タイカイ</t>
    </rPh>
    <rPh sb="7" eb="9">
      <t>シュツジョウ</t>
    </rPh>
    <rPh sb="9" eb="11">
      <t>ニンチ</t>
    </rPh>
    <rPh sb="11" eb="12">
      <t>ショ</t>
    </rPh>
    <rPh sb="13" eb="15">
      <t>ジョシ</t>
    </rPh>
    <phoneticPr fontId="2"/>
  </si>
  <si>
    <t>小計</t>
    <rPh sb="0" eb="1">
      <t>ショウ</t>
    </rPh>
    <rPh sb="1" eb="2">
      <t>ケイ</t>
    </rPh>
    <phoneticPr fontId="2"/>
  </si>
  <si>
    <t>男女総計</t>
    <rPh sb="0" eb="2">
      <t>ダンジョ</t>
    </rPh>
    <rPh sb="2" eb="4">
      <t>ソウケイ</t>
    </rPh>
    <phoneticPr fontId="2"/>
  </si>
  <si>
    <t xml:space="preserve">出場する種目に，エントリータイムを入力してください。
入力すると、所属名は自動で入ります。
</t>
    <rPh sb="0" eb="2">
      <t>シュツジョウ</t>
    </rPh>
    <rPh sb="4" eb="6">
      <t>シュモク</t>
    </rPh>
    <rPh sb="17" eb="19">
      <t>ニュウリョク</t>
    </rPh>
    <rPh sb="27" eb="29">
      <t>ニュウリョク</t>
    </rPh>
    <rPh sb="33" eb="36">
      <t>ショゾクメイ</t>
    </rPh>
    <rPh sb="37" eb="39">
      <t>ジドウ</t>
    </rPh>
    <rPh sb="40" eb="41">
      <t>ハイ</t>
    </rPh>
    <phoneticPr fontId="2"/>
  </si>
  <si>
    <t>背泳ぎ</t>
  </si>
  <si>
    <t>100</t>
    <phoneticPr fontId="2"/>
  </si>
  <si>
    <t>m</t>
    <phoneticPr fontId="2"/>
  </si>
  <si>
    <t>1</t>
    <phoneticPr fontId="2"/>
  </si>
  <si>
    <t>00</t>
    <phoneticPr fontId="2"/>
  </si>
  <si>
    <t>51</t>
    <phoneticPr fontId="2"/>
  </si>
  <si>
    <t>m</t>
    <phoneticPr fontId="2"/>
  </si>
  <si>
    <t>2017ピュア選手権エントリーフォーマット　仙南.xls の互換性レポート</t>
  </si>
  <si>
    <t>2017/8/18 0:13 に実行</t>
  </si>
  <si>
    <t>このブックで使用されている次の機能は、以前のバージョンの Excel ではサポートされていません。このブックを以前のバージョンの Excel で開くか、以前のファイル形式で保存すると、それらの機能が失われるか、正常に実行されなくなる可能性があります。</t>
  </si>
  <si>
    <t>再現性の低下</t>
  </si>
  <si>
    <t>出現数</t>
  </si>
  <si>
    <t>バージョン</t>
  </si>
  <si>
    <t>選択したファイル形式でサポートされていない書式が、このブック内の一部のセルまたはスタイルに設定されています。このような書式は、選択したファイル形式で使用できる最も近い書式に変換されます。</t>
  </si>
  <si>
    <t>Excel 97-2003</t>
  </si>
  <si>
    <t>大会申込基本データー入力シート</t>
    <rPh sb="0" eb="2">
      <t>タイカイ</t>
    </rPh>
    <rPh sb="2" eb="4">
      <t>モウシコ</t>
    </rPh>
    <rPh sb="4" eb="6">
      <t>キホン</t>
    </rPh>
    <rPh sb="10" eb="12">
      <t>ニュウリョク</t>
    </rPh>
    <phoneticPr fontId="2"/>
  </si>
  <si>
    <t>競技役員</t>
    <rPh sb="0" eb="2">
      <t>キョウギ</t>
    </rPh>
    <rPh sb="2" eb="4">
      <t>ヤクイン</t>
    </rPh>
    <phoneticPr fontId="2"/>
  </si>
  <si>
    <t>m</t>
    <phoneticPr fontId="2"/>
  </si>
  <si>
    <t>p-grande@central.co.jp</t>
    <phoneticPr fontId="2"/>
  </si>
  <si>
    <t>25m自由形1</t>
    <rPh sb="3" eb="6">
      <t>ジユウガタ</t>
    </rPh>
    <phoneticPr fontId="2"/>
  </si>
  <si>
    <t>25m自由形</t>
    <rPh sb="3" eb="6">
      <t>ジユウガタ</t>
    </rPh>
    <phoneticPr fontId="2"/>
  </si>
  <si>
    <t>25m背泳ぎ</t>
    <rPh sb="3" eb="5">
      <t>セオヨ</t>
    </rPh>
    <phoneticPr fontId="2"/>
  </si>
  <si>
    <t>25m平泳ぎ</t>
    <rPh sb="3" eb="5">
      <t>ヒラオヨ</t>
    </rPh>
    <phoneticPr fontId="2"/>
  </si>
  <si>
    <t>25mﾊﾞﾀﾌﾗｲ</t>
    <phoneticPr fontId="2"/>
  </si>
  <si>
    <t>100m個人メドレー</t>
    <rPh sb="4" eb="6">
      <t>コジン</t>
    </rPh>
    <phoneticPr fontId="2"/>
  </si>
  <si>
    <t>200m個人メドレー</t>
    <rPh sb="4" eb="6">
      <t>コジン</t>
    </rPh>
    <phoneticPr fontId="2"/>
  </si>
  <si>
    <t>ﾘﾚｰ女子100</t>
    <phoneticPr fontId="2"/>
  </si>
  <si>
    <t>ﾒﾄﾞﾚｰﾘﾚｰ女子100</t>
    <phoneticPr fontId="2"/>
  </si>
  <si>
    <t>ﾒﾄﾞﾚｰﾘﾚｰ女子200</t>
    <phoneticPr fontId="2"/>
  </si>
  <si>
    <t>ﾘﾚｰ男子100</t>
    <phoneticPr fontId="2"/>
  </si>
  <si>
    <t>ﾘﾚｰ男子200</t>
    <phoneticPr fontId="2"/>
  </si>
  <si>
    <t>ﾒﾄﾞﾚｰﾘﾚｰ男子100</t>
    <phoneticPr fontId="2"/>
  </si>
  <si>
    <t>ﾒﾄﾞﾚｰﾘﾚｰ男子200</t>
    <phoneticPr fontId="2"/>
  </si>
  <si>
    <t>022-375-0301</t>
    <phoneticPr fontId="2"/>
  </si>
  <si>
    <t>↑手打ち</t>
    <rPh sb="1" eb="3">
      <t>テウ</t>
    </rPh>
    <phoneticPr fontId="2"/>
  </si>
  <si>
    <t>↓未入力</t>
    <rPh sb="1" eb="4">
      <t>ミニュウリョク</t>
    </rPh>
    <phoneticPr fontId="2"/>
  </si>
  <si>
    <t>200m自由形1</t>
    <rPh sb="4" eb="7">
      <t>ジユウガタ</t>
    </rPh>
    <phoneticPr fontId="2"/>
  </si>
  <si>
    <t>100mﾘﾚｰ</t>
    <phoneticPr fontId="2"/>
  </si>
  <si>
    <t>25m背泳ぎ1</t>
    <rPh sb="3" eb="5">
      <t>セオヨ</t>
    </rPh>
    <phoneticPr fontId="2"/>
  </si>
  <si>
    <t>25m平泳ぎ1</t>
    <rPh sb="3" eb="5">
      <t>ヒラオヨ</t>
    </rPh>
    <phoneticPr fontId="2"/>
  </si>
  <si>
    <t>25mﾊﾞﾀﾌﾗｲ1</t>
    <phoneticPr fontId="2"/>
  </si>
  <si>
    <t>50mﾊﾞﾀﾌﾗｲ1</t>
    <phoneticPr fontId="2"/>
  </si>
  <si>
    <t>100mﾊﾞﾀﾌﾗｲ1</t>
    <phoneticPr fontId="2"/>
  </si>
  <si>
    <t>100m個人ﾒﾄﾞﾚｰ1</t>
    <rPh sb="4" eb="6">
      <t>コジン</t>
    </rPh>
    <phoneticPr fontId="2"/>
  </si>
  <si>
    <t>200mﾘﾚｰ</t>
    <phoneticPr fontId="2"/>
  </si>
  <si>
    <t>100mMR</t>
    <phoneticPr fontId="2"/>
  </si>
  <si>
    <t>200mMR</t>
    <phoneticPr fontId="2"/>
  </si>
  <si>
    <t>25m自由形2</t>
    <rPh sb="3" eb="6">
      <t>ジユウガタ</t>
    </rPh>
    <phoneticPr fontId="2"/>
  </si>
  <si>
    <t>25m背泳ぎ2</t>
    <rPh sb="3" eb="5">
      <t>セオヨ</t>
    </rPh>
    <phoneticPr fontId="2"/>
  </si>
  <si>
    <t>25m平泳ぎ2</t>
    <rPh sb="3" eb="5">
      <t>ヒラオヨ</t>
    </rPh>
    <phoneticPr fontId="2"/>
  </si>
  <si>
    <t>25mﾊﾞﾀﾌﾗｲ2</t>
    <phoneticPr fontId="2"/>
  </si>
  <si>
    <t>50mﾊﾞﾀﾌﾗｲ2</t>
    <phoneticPr fontId="2"/>
  </si>
  <si>
    <t>100mﾊﾞﾀﾌﾗｲ2</t>
    <phoneticPr fontId="2"/>
  </si>
  <si>
    <t>100m個人ﾒﾄﾞﾚｰ2</t>
    <rPh sb="4" eb="6">
      <t>コジン</t>
    </rPh>
    <phoneticPr fontId="2"/>
  </si>
  <si>
    <t>ク  ラ  ブ 名</t>
    <rPh sb="8" eb="9">
      <t>メイ</t>
    </rPh>
    <phoneticPr fontId="2"/>
  </si>
  <si>
    <t>参加人数</t>
  </si>
  <si>
    <t>個人出場種目数</t>
    <rPh sb="0" eb="2">
      <t>コジン</t>
    </rPh>
    <phoneticPr fontId="2"/>
  </si>
  <si>
    <t>女</t>
  </si>
  <si>
    <t>男</t>
  </si>
  <si>
    <t>計</t>
  </si>
  <si>
    <t xml:space="preserve"> </t>
  </si>
  <si>
    <t>名＝</t>
    <rPh sb="0" eb="1">
      <t>メイ</t>
    </rPh>
    <phoneticPr fontId="2"/>
  </si>
  <si>
    <t>円</t>
  </si>
  <si>
    <t>円</t>
    <rPh sb="0" eb="1">
      <t>エン</t>
    </rPh>
    <phoneticPr fontId="2"/>
  </si>
  <si>
    <t>競技役員氏名</t>
    <rPh sb="0" eb="2">
      <t>キョウギ</t>
    </rPh>
    <rPh sb="2" eb="4">
      <t>ヤクイン</t>
    </rPh>
    <rPh sb="4" eb="6">
      <t>シメイ</t>
    </rPh>
    <phoneticPr fontId="2"/>
  </si>
  <si>
    <t>引率者氏名</t>
    <rPh sb="0" eb="3">
      <t>インソツシャ</t>
    </rPh>
    <rPh sb="3" eb="5">
      <t>シメイ</t>
    </rPh>
    <phoneticPr fontId="2"/>
  </si>
  <si>
    <t>前日会場準備</t>
    <rPh sb="0" eb="2">
      <t>ゼンジツ</t>
    </rPh>
    <rPh sb="2" eb="4">
      <t>カイジョウ</t>
    </rPh>
    <rPh sb="4" eb="6">
      <t>ジュンビ</t>
    </rPh>
    <phoneticPr fontId="2"/>
  </si>
  <si>
    <t>※各クラブ必ず役員を１名以上選出すること！大会の参加条件となります。</t>
    <rPh sb="1" eb="2">
      <t>カク</t>
    </rPh>
    <rPh sb="5" eb="6">
      <t>カナラ</t>
    </rPh>
    <rPh sb="7" eb="9">
      <t>ヤクイン</t>
    </rPh>
    <rPh sb="11" eb="12">
      <t>メイ</t>
    </rPh>
    <rPh sb="12" eb="14">
      <t>イジョウ</t>
    </rPh>
    <rPh sb="14" eb="16">
      <t>センシュツ</t>
    </rPh>
    <rPh sb="21" eb="23">
      <t>タイカイ</t>
    </rPh>
    <rPh sb="24" eb="26">
      <t>サンカ</t>
    </rPh>
    <rPh sb="26" eb="28">
      <t>ジョウケン</t>
    </rPh>
    <phoneticPr fontId="2"/>
  </si>
  <si>
    <t>令和</t>
    <rPh sb="0" eb="1">
      <t>レイ</t>
    </rPh>
    <rPh sb="1" eb="2">
      <t>ワ</t>
    </rPh>
    <phoneticPr fontId="2"/>
  </si>
  <si>
    <t>南小泉</t>
    <rPh sb="0" eb="3">
      <t>ミナミコイズミ</t>
    </rPh>
    <phoneticPr fontId="2"/>
  </si>
  <si>
    <t>R6年度宮城県マスターズ水泳大会G21</t>
    <rPh sb="2" eb="4">
      <t>ネンド</t>
    </rPh>
    <rPh sb="4" eb="6">
      <t>ミヤギ</t>
    </rPh>
    <rPh sb="6" eb="7">
      <t>ケン</t>
    </rPh>
    <rPh sb="12" eb="14">
      <t>スイエイ</t>
    </rPh>
    <rPh sb="14" eb="16">
      <t>タイカイ</t>
    </rPh>
    <phoneticPr fontId="2"/>
  </si>
  <si>
    <t>R6年度宮城県マスターズ水泳大会G21</t>
    <rPh sb="2" eb="4">
      <t>ネンド</t>
    </rPh>
    <rPh sb="4" eb="7">
      <t>ミヤギケン</t>
    </rPh>
    <rPh sb="12" eb="16">
      <t>スイエイタイカイ</t>
    </rPh>
    <phoneticPr fontId="2"/>
  </si>
  <si>
    <t>SS清水沼</t>
  </si>
  <si>
    <t>SSｼﾐｽﾞﾇﾏ</t>
  </si>
  <si>
    <t>04301</t>
  </si>
  <si>
    <t>仙台スイミングスクール清水沼校</t>
  </si>
  <si>
    <t>０22-291-5351</t>
    <phoneticPr fontId="2"/>
  </si>
  <si>
    <t>仙台市宮城野区清水沼１丁目１－３０</t>
  </si>
  <si>
    <t>ＳＳ南小泉</t>
  </si>
  <si>
    <t>SSﾐﾅﾐ</t>
  </si>
  <si>
    <t>04302</t>
  </si>
  <si>
    <t>仙台スイミングスクール南小泉</t>
  </si>
  <si>
    <t>022-285-5414</t>
    <phoneticPr fontId="2"/>
  </si>
  <si>
    <t>仙台市若林区沖野一丁目３４番４０号</t>
  </si>
  <si>
    <t>ル・長町南</t>
  </si>
  <si>
    <t>ﾙ･ﾅｶﾞﾏﾁ</t>
  </si>
  <si>
    <t>04303</t>
  </si>
  <si>
    <t>スポーツクラブ ルネサンス 仙台長町南</t>
  </si>
  <si>
    <t>022-246-2671</t>
    <phoneticPr fontId="2"/>
  </si>
  <si>
    <t>仙台市太白区長町8-22-5</t>
  </si>
  <si>
    <t>ユースポーツ</t>
  </si>
  <si>
    <t>ﾕｰｽﾎﾟｰﾂ</t>
  </si>
  <si>
    <t>04306</t>
  </si>
  <si>
    <t>ユースポーツクラブ</t>
  </si>
  <si>
    <t>022-382-1211</t>
    <phoneticPr fontId="2"/>
  </si>
  <si>
    <t>名取市増田１丁目１４－２０</t>
  </si>
  <si>
    <t>セントラル泉</t>
  </si>
  <si>
    <t>ｾ･ｲｽﾞﾐ</t>
  </si>
  <si>
    <t>04307</t>
  </si>
  <si>
    <t>セントラルフィットネスクラブ泉</t>
  </si>
  <si>
    <t>仙台市泉区泉中央１丁目１-２</t>
  </si>
  <si>
    <t>ＪＳＳ仙台</t>
  </si>
  <si>
    <t>JSSｾﾝﾀﾞｲ</t>
  </si>
  <si>
    <t>04308</t>
  </si>
  <si>
    <t>ジェイエスエス仙台スイミングスクール</t>
  </si>
  <si>
    <t>022-288-9059</t>
    <phoneticPr fontId="2"/>
  </si>
  <si>
    <t>仙台市若林区六丁の目中町３－１</t>
  </si>
  <si>
    <t>ＪＳＳ南光台</t>
  </si>
  <si>
    <t>JSSﾅﾝｺｳ</t>
  </si>
  <si>
    <t>04309</t>
  </si>
  <si>
    <t>ジェイエスエス南光台スイミング</t>
  </si>
  <si>
    <t>022-252-5300</t>
    <phoneticPr fontId="2"/>
  </si>
  <si>
    <t>仙台市泉区南光台南３－２０－１０</t>
  </si>
  <si>
    <t>ｲﾄﾏﾝ長命</t>
  </si>
  <si>
    <t>ｲﾄﾏﾝﾁｮｳﾒ</t>
  </si>
  <si>
    <t>04310</t>
  </si>
  <si>
    <t>イトマンスイミングスクール長命ヶ丘校</t>
  </si>
  <si>
    <t>022-378-3211</t>
    <phoneticPr fontId="2"/>
  </si>
  <si>
    <t>仙台市泉区長命ヶ丘２-22</t>
  </si>
  <si>
    <t>イトマン向山</t>
  </si>
  <si>
    <t>ｲﾄﾏﾝﾑｶｲ</t>
  </si>
  <si>
    <t>04311</t>
  </si>
  <si>
    <t>イトマンスイミングスクール向山校</t>
  </si>
  <si>
    <t>022-267-1461</t>
    <phoneticPr fontId="2"/>
  </si>
  <si>
    <t>仙台市太白区向山3丁目3-1</t>
  </si>
  <si>
    <t>国見ＳＣ</t>
  </si>
  <si>
    <t>ｸﾆﾐｽｲﾐﾝｸ</t>
  </si>
  <si>
    <t>04312</t>
  </si>
  <si>
    <t>国見スイミングクラブ</t>
  </si>
  <si>
    <t>022-234-5138</t>
    <phoneticPr fontId="2"/>
  </si>
  <si>
    <t>仙台市青葉区国見３丁目１１ー１</t>
  </si>
  <si>
    <t>ピュア仙南</t>
  </si>
  <si>
    <t>ﾋﾟｭｱｾﾝﾅﾝ</t>
  </si>
  <si>
    <t>04314</t>
  </si>
  <si>
    <t>ピュアスポーツ仙南スイミング</t>
  </si>
  <si>
    <t>0224-52-1113</t>
    <phoneticPr fontId="2"/>
  </si>
  <si>
    <t>柴田郡大河原町字新東３６番地の１</t>
  </si>
  <si>
    <t>ｷｯﾂﾐﾐＳ</t>
  </si>
  <si>
    <t>ｷｯﾂﾐﾐS</t>
  </si>
  <si>
    <t>04316</t>
  </si>
  <si>
    <t>キッツ・ミミ・せんだい</t>
  </si>
  <si>
    <t>022-297-0678</t>
    <phoneticPr fontId="2"/>
  </si>
  <si>
    <t>仙台市宮城野区小田原１ー１０ー１</t>
  </si>
  <si>
    <t>アシスト</t>
  </si>
  <si>
    <t>ｱｼｽﾄ</t>
  </si>
  <si>
    <t>04317</t>
  </si>
  <si>
    <t>アシスト多賀城</t>
  </si>
  <si>
    <t>022-365-6066</t>
    <phoneticPr fontId="2"/>
  </si>
  <si>
    <t>多賀城市八幡4-7-63</t>
  </si>
  <si>
    <t>ＺＡＯ</t>
  </si>
  <si>
    <t>ZAO</t>
  </si>
  <si>
    <t>04318</t>
  </si>
  <si>
    <t>スポーツメイトＺＡＯ</t>
  </si>
  <si>
    <t>0224-25-1522</t>
    <phoneticPr fontId="2"/>
  </si>
  <si>
    <t>白石市旭町5-1-45</t>
  </si>
  <si>
    <t>ライブ将監</t>
  </si>
  <si>
    <t>ﾗｲﾌﾞ</t>
  </si>
  <si>
    <t>04319</t>
  </si>
  <si>
    <t>ライブスポーツ将監</t>
  </si>
  <si>
    <t>022-375-3224</t>
    <phoneticPr fontId="2"/>
  </si>
  <si>
    <t>仙台市泉区将監4-29-1</t>
  </si>
  <si>
    <t>ＳＡ佐沼</t>
  </si>
  <si>
    <t>SAｻﾇﾏ</t>
  </si>
  <si>
    <t>04321</t>
  </si>
  <si>
    <t>スポーツアカデミー佐沼</t>
  </si>
  <si>
    <t>0220-22-9340</t>
    <phoneticPr fontId="2"/>
  </si>
  <si>
    <t>登米市迫町佐沼字中江37834</t>
  </si>
  <si>
    <t>ＳＡ石巻</t>
  </si>
  <si>
    <t>SAｲｼﾉﾏｷ</t>
  </si>
  <si>
    <t>04322</t>
  </si>
  <si>
    <t>スポーツアカデミー石巻</t>
  </si>
  <si>
    <t>0225-24-9815</t>
    <phoneticPr fontId="2"/>
  </si>
  <si>
    <t>石巻市新館1-2-3</t>
  </si>
  <si>
    <t>ピュア大和</t>
  </si>
  <si>
    <t>ﾋﾟｭｱﾀｲﾜ</t>
  </si>
  <si>
    <t>04325</t>
  </si>
  <si>
    <t>ピュアスポーツ大和スイミング</t>
  </si>
  <si>
    <t>022-344-3636</t>
    <phoneticPr fontId="2"/>
  </si>
  <si>
    <t>黒川郡大和町吉岡東2丁目1-1</t>
  </si>
  <si>
    <t>小松笑泳塾</t>
  </si>
  <si>
    <t>ｺﾏﾂｼｮｳｴｲ</t>
  </si>
  <si>
    <t>04326</t>
  </si>
  <si>
    <t>090-7073-4397</t>
    <phoneticPr fontId="2"/>
  </si>
  <si>
    <t>仙台市泉区将監５丁目6-7</t>
  </si>
  <si>
    <t>ｱｸｱﾄﾞﾘｰﾑ</t>
  </si>
  <si>
    <t>04328</t>
  </si>
  <si>
    <t>アクアドリーム　スイミングチーム</t>
  </si>
  <si>
    <t>0224-56-1006</t>
    <phoneticPr fontId="2"/>
  </si>
  <si>
    <t>柴田郡柴田町槻木駅西二丁目17番地1-301</t>
  </si>
  <si>
    <t>ピュア多賀城</t>
  </si>
  <si>
    <t>ﾋﾟｭｱﾀｶﾞ</t>
  </si>
  <si>
    <t>04329</t>
  </si>
  <si>
    <t>ﾋﾟｭｱｽﾎﾟｰﾂ多賀城ｽｲﾐﾝｸﾞ</t>
  </si>
  <si>
    <t>022-363-6566</t>
    <phoneticPr fontId="2"/>
  </si>
  <si>
    <t>多賀城市下馬３丁目２１－１８</t>
  </si>
  <si>
    <t>Ｓ１角田</t>
  </si>
  <si>
    <t>S-1 ｶｸﾀﾞ</t>
  </si>
  <si>
    <t>04330</t>
  </si>
  <si>
    <t>スポーツワンスイミングスクール角田</t>
  </si>
  <si>
    <t>0224-61-1212</t>
    <phoneticPr fontId="2"/>
  </si>
  <si>
    <t>角田市枝野字青木１５５－７５</t>
  </si>
  <si>
    <t>栗原水協</t>
  </si>
  <si>
    <t>ｸﾘｽｲｷﾖｳ</t>
  </si>
  <si>
    <t>04404</t>
  </si>
  <si>
    <t>栗原市水泳協会</t>
  </si>
  <si>
    <t>0228-32-2741</t>
    <phoneticPr fontId="2"/>
  </si>
  <si>
    <t>栗原市若柳字川北橋元17168</t>
  </si>
  <si>
    <t>多賀城ＳＣ</t>
  </si>
  <si>
    <t>ﾀｶﾞｼﾞｮｳ</t>
  </si>
  <si>
    <t>04613</t>
  </si>
  <si>
    <t>多賀城ジュニア水泳</t>
  </si>
  <si>
    <t>022-365-3232</t>
    <phoneticPr fontId="2"/>
  </si>
  <si>
    <t>多賀城市伝上山2-6-6多賀城市総合体育館</t>
  </si>
  <si>
    <t>アクアゆめ</t>
  </si>
  <si>
    <t>AYC</t>
  </si>
  <si>
    <t>04614</t>
  </si>
  <si>
    <t>ＮＰＯ法人アクアゆめクラブ</t>
  </si>
  <si>
    <t>022-357-7920</t>
    <phoneticPr fontId="2"/>
  </si>
  <si>
    <t>宮城郡七ヶ浜町吉田浜字野山１－２</t>
  </si>
  <si>
    <t>セ・北仙台</t>
  </si>
  <si>
    <t>ｾ･ｷﾀｾﾝﾀﾞｲ</t>
  </si>
  <si>
    <t>04616</t>
  </si>
  <si>
    <t>セントラルウェルネスクラブ北仙台</t>
  </si>
  <si>
    <t>022-727-6326</t>
    <phoneticPr fontId="2"/>
  </si>
  <si>
    <t>仙台市青葉区昭和町1-37</t>
  </si>
  <si>
    <t>ユプト</t>
  </si>
  <si>
    <t>ﾕﾌﾟﾄSS</t>
  </si>
  <si>
    <t>04617</t>
  </si>
  <si>
    <t>ゆぷと</t>
  </si>
  <si>
    <t>0225-84-3855</t>
    <phoneticPr fontId="2"/>
  </si>
  <si>
    <t>東松島市矢本字河戸３４２番地２</t>
  </si>
  <si>
    <t>ピュア古川</t>
    <rPh sb="3" eb="5">
      <t>フルカワ</t>
    </rPh>
    <phoneticPr fontId="2"/>
  </si>
  <si>
    <t>ﾋﾟｭｱﾌﾙｶﾜ</t>
    <phoneticPr fontId="2"/>
  </si>
  <si>
    <t>04334</t>
    <phoneticPr fontId="2"/>
  </si>
  <si>
    <t>ピュアスポーツ古川スイミング</t>
    <rPh sb="7" eb="9">
      <t>フルカワ</t>
    </rPh>
    <phoneticPr fontId="2"/>
  </si>
  <si>
    <t>0229-87-5767</t>
    <phoneticPr fontId="2"/>
  </si>
  <si>
    <t>大崎市古川穂波３－２５０－１</t>
    <rPh sb="5" eb="7">
      <t>ホナミ</t>
    </rPh>
    <phoneticPr fontId="2"/>
  </si>
  <si>
    <t>スポルスSP</t>
  </si>
  <si>
    <t>ｽﾎﾟﾙｽSP</t>
  </si>
  <si>
    <t>04313</t>
  </si>
  <si>
    <t>スポルススポーツプラザ</t>
  </si>
  <si>
    <t>0225-95-3888</t>
    <phoneticPr fontId="2"/>
  </si>
  <si>
    <t>石巻市南中里3-14-9</t>
  </si>
  <si>
    <t>ＳＡ気仙沼</t>
  </si>
  <si>
    <t>SAｹｾﾝﾇﾏ</t>
  </si>
  <si>
    <t>04315</t>
  </si>
  <si>
    <t>スイミングアカデミー気仙沼</t>
  </si>
  <si>
    <t>0226-23-5423</t>
    <phoneticPr fontId="2"/>
  </si>
  <si>
    <t>気仙沼市仲町2-5-5</t>
  </si>
  <si>
    <t>グラン</t>
  </si>
  <si>
    <t>ｸﾞﾗﾝ･ｽﾎﾟ</t>
  </si>
  <si>
    <t>04320</t>
  </si>
  <si>
    <t>（株）グラン・スポール</t>
  </si>
  <si>
    <t>022-222-7447</t>
    <phoneticPr fontId="2"/>
  </si>
  <si>
    <t>青葉区上杉１－１４－１５</t>
  </si>
  <si>
    <t>BIG仙台泉</t>
    <rPh sb="3" eb="5">
      <t>センダイ</t>
    </rPh>
    <rPh sb="5" eb="6">
      <t>イズミ</t>
    </rPh>
    <phoneticPr fontId="2"/>
  </si>
  <si>
    <t>ﾋﾞｯｸﾞｾﾝﾀﾞｲｲｽﾞﾐ</t>
    <phoneticPr fontId="2"/>
  </si>
  <si>
    <t>04399</t>
    <phoneticPr fontId="2"/>
  </si>
  <si>
    <t>朝日ｽﾎﾟｰﾂｸﾗﾌﾞ[BIG-S仙台泉]</t>
    <rPh sb="0" eb="2">
      <t>アサヒ</t>
    </rPh>
    <rPh sb="17" eb="19">
      <t>センダイ</t>
    </rPh>
    <rPh sb="19" eb="20">
      <t>イズミ</t>
    </rPh>
    <phoneticPr fontId="2"/>
  </si>
  <si>
    <t>022-772-6622</t>
    <phoneticPr fontId="2"/>
  </si>
  <si>
    <t>仙台市泉区大沢３－９－５</t>
    <rPh sb="0" eb="3">
      <t>センダイシ</t>
    </rPh>
    <rPh sb="3" eb="5">
      <t>イズミク</t>
    </rPh>
    <rPh sb="5" eb="7">
      <t>オオサワ</t>
    </rPh>
    <phoneticPr fontId="2"/>
  </si>
  <si>
    <t>→</t>
    <phoneticPr fontId="2"/>
  </si>
  <si>
    <t>下段【禁止操作3シート】の32チーム以外の方は、大変</t>
    <rPh sb="0" eb="2">
      <t>ゲダン</t>
    </rPh>
    <rPh sb="3" eb="7">
      <t>キンシソウサ</t>
    </rPh>
    <rPh sb="18" eb="20">
      <t>イガイ</t>
    </rPh>
    <rPh sb="21" eb="22">
      <t>カタ</t>
    </rPh>
    <rPh sb="24" eb="26">
      <t>タイヘン</t>
    </rPh>
    <phoneticPr fontId="2"/>
  </si>
  <si>
    <t>お手数をおかけしますが、下記↓空欄に、クラブ名(略称)、</t>
    <rPh sb="1" eb="3">
      <t>テスウ</t>
    </rPh>
    <rPh sb="12" eb="14">
      <t>カキ</t>
    </rPh>
    <rPh sb="15" eb="17">
      <t>クウラン</t>
    </rPh>
    <rPh sb="22" eb="23">
      <t>メイ</t>
    </rPh>
    <rPh sb="24" eb="26">
      <t>リャクショウ</t>
    </rPh>
    <phoneticPr fontId="2"/>
  </si>
  <si>
    <t>クラブ正式名称、住所、をご記入ください。</t>
    <rPh sb="3" eb="5">
      <t>セイシキ</t>
    </rPh>
    <rPh sb="5" eb="7">
      <t>メイショウ</t>
    </rPh>
    <rPh sb="8" eb="10">
      <t>ジュウショ</t>
    </rPh>
    <rPh sb="13" eb="15">
      <t>キニュウ</t>
    </rPh>
    <phoneticPr fontId="2"/>
  </si>
  <si>
    <t>クラブ名</t>
    <rPh sb="3" eb="4">
      <t>メイ</t>
    </rPh>
    <phoneticPr fontId="2"/>
  </si>
  <si>
    <t>正式名</t>
    <rPh sb="0" eb="2">
      <t>セイシキ</t>
    </rPh>
    <rPh sb="2" eb="3">
      <t>メイ</t>
    </rPh>
    <phoneticPr fontId="2"/>
  </si>
  <si>
    <t>住所</t>
    <rPh sb="0" eb="2">
      <t>ジュウショ</t>
    </rPh>
    <phoneticPr fontId="2"/>
  </si>
  <si>
    <t>宮城県マスターズ水泳大会の申し込み　➀</t>
    <rPh sb="0" eb="3">
      <t>ミヤギケン</t>
    </rPh>
    <rPh sb="8" eb="10">
      <t>スイエイ</t>
    </rPh>
    <rPh sb="10" eb="12">
      <t>タイカイ</t>
    </rPh>
    <rPh sb="13" eb="14">
      <t>モウ</t>
    </rPh>
    <rPh sb="15" eb="16">
      <t>コ</t>
    </rPh>
    <phoneticPr fontId="2"/>
  </si>
  <si>
    <t>宮城県マスターズ水泳大会の申し込み　②</t>
    <rPh sb="0" eb="3">
      <t>ミヤギケン</t>
    </rPh>
    <rPh sb="8" eb="10">
      <t>スイエイ</t>
    </rPh>
    <rPh sb="10" eb="12">
      <t>タイカイ</t>
    </rPh>
    <rPh sb="13" eb="14">
      <t>モウ</t>
    </rPh>
    <rPh sb="15" eb="16">
      <t>コ</t>
    </rPh>
    <phoneticPr fontId="2"/>
  </si>
  <si>
    <t xml:space="preserve">入力後「提出用出場認知書」をプリントアウトし捺印したもの、誓約書を大会要項所定の主管クラブに申込金を添えて郵送して下さい。（必要に応じて、競技役員確認書をプリントアウトして提出して下さい）
</t>
    <rPh sb="0" eb="2">
      <t>ニュウリョク</t>
    </rPh>
    <rPh sb="2" eb="3">
      <t>ゴ</t>
    </rPh>
    <rPh sb="4" eb="6">
      <t>テイシュツ</t>
    </rPh>
    <rPh sb="6" eb="7">
      <t>ヨウ</t>
    </rPh>
    <rPh sb="7" eb="9">
      <t>シュツジョウ</t>
    </rPh>
    <rPh sb="9" eb="11">
      <t>ニンチ</t>
    </rPh>
    <rPh sb="11" eb="12">
      <t>カ</t>
    </rPh>
    <rPh sb="22" eb="24">
      <t>ナツイン</t>
    </rPh>
    <rPh sb="29" eb="32">
      <t>セイヤクショ</t>
    </rPh>
    <rPh sb="33" eb="35">
      <t>タイカイ</t>
    </rPh>
    <rPh sb="35" eb="37">
      <t>ヨウコウ</t>
    </rPh>
    <rPh sb="37" eb="39">
      <t>ショテイ</t>
    </rPh>
    <rPh sb="40" eb="42">
      <t>シュカン</t>
    </rPh>
    <rPh sb="46" eb="49">
      <t>モウシコミキン</t>
    </rPh>
    <rPh sb="50" eb="51">
      <t>ソ</t>
    </rPh>
    <rPh sb="53" eb="55">
      <t>ユウソウ</t>
    </rPh>
    <rPh sb="57" eb="58">
      <t>クダ</t>
    </rPh>
    <rPh sb="62" eb="64">
      <t>ヒツヨウ</t>
    </rPh>
    <rPh sb="65" eb="66">
      <t>オウ</t>
    </rPh>
    <rPh sb="69" eb="71">
      <t>キョウギ</t>
    </rPh>
    <rPh sb="71" eb="73">
      <t>ヤクイン</t>
    </rPh>
    <rPh sb="73" eb="76">
      <t>カクニンショ</t>
    </rPh>
    <phoneticPr fontId="2"/>
  </si>
  <si>
    <t>宮城県マスターズ水泳大会の申し込み　③</t>
    <rPh sb="8" eb="12">
      <t>スイエイタイカイ</t>
    </rPh>
    <phoneticPr fontId="2"/>
  </si>
  <si>
    <t>入力したデータ及び提出用出場認知書は、再度読み合わせ等の確認をした上で、提出して下さい。入力ミスによるトラブルが毎回発生しています。</t>
    <rPh sb="0" eb="2">
      <t>ニュウリョク</t>
    </rPh>
    <rPh sb="7" eb="8">
      <t>オヨ</t>
    </rPh>
    <rPh sb="9" eb="11">
      <t>テイシュツ</t>
    </rPh>
    <rPh sb="11" eb="12">
      <t>ヨウ</t>
    </rPh>
    <rPh sb="12" eb="14">
      <t>シュツジョウ</t>
    </rPh>
    <rPh sb="14" eb="16">
      <t>ニンチ</t>
    </rPh>
    <rPh sb="16" eb="17">
      <t>ショ</t>
    </rPh>
    <rPh sb="19" eb="21">
      <t>サイド</t>
    </rPh>
    <rPh sb="21" eb="22">
      <t>ヨ</t>
    </rPh>
    <rPh sb="23" eb="24">
      <t>ア</t>
    </rPh>
    <rPh sb="26" eb="27">
      <t>トウ</t>
    </rPh>
    <rPh sb="28" eb="30">
      <t>カクニン</t>
    </rPh>
    <rPh sb="33" eb="34">
      <t>ウエ</t>
    </rPh>
    <rPh sb="36" eb="38">
      <t>テイシュツ</t>
    </rPh>
    <rPh sb="40" eb="41">
      <t>クダ</t>
    </rPh>
    <rPh sb="44" eb="46">
      <t>ニュウリョク</t>
    </rPh>
    <rPh sb="56" eb="58">
      <t>マイカイ</t>
    </rPh>
    <rPh sb="58" eb="60">
      <t>ハッセイ</t>
    </rPh>
    <phoneticPr fontId="2"/>
  </si>
  <si>
    <r>
      <rPr>
        <b/>
        <sz val="10"/>
        <color indexed="10"/>
        <rFont val="ＭＳ Ｐゴシック"/>
        <family val="3"/>
        <charset val="128"/>
      </rPr>
      <t>このデータファイル（すべて）を下記のメールアドレス宛に添付ファイルにして送信して下さい。</t>
    </r>
    <rPh sb="15" eb="17">
      <t>カキ</t>
    </rPh>
    <rPh sb="25" eb="26">
      <t>アテ</t>
    </rPh>
    <rPh sb="27" eb="29">
      <t>テンプ</t>
    </rPh>
    <rPh sb="36" eb="38">
      <t>ソウシン</t>
    </rPh>
    <rPh sb="40" eb="41">
      <t>クダ</t>
    </rPh>
    <phoneticPr fontId="2"/>
  </si>
  <si>
    <t>クラブ名を選択できなかったチームの皆様</t>
    <rPh sb="3" eb="4">
      <t>メイ</t>
    </rPh>
    <rPh sb="5" eb="7">
      <t>センタク</t>
    </rPh>
    <rPh sb="17" eb="19">
      <t>ミナサマ</t>
    </rPh>
    <phoneticPr fontId="2"/>
  </si>
  <si>
    <t>→</t>
    <phoneticPr fontId="2"/>
  </si>
  <si>
    <t>混合リレーエントリー入力シート</t>
    <rPh sb="0" eb="2">
      <t>コンゴウ</t>
    </rPh>
    <rPh sb="10" eb="12">
      <t>ニュウリョク</t>
    </rPh>
    <phoneticPr fontId="2"/>
  </si>
  <si>
    <t>所属名</t>
    <phoneticPr fontId="9"/>
  </si>
  <si>
    <t>性別</t>
    <phoneticPr fontId="9"/>
  </si>
  <si>
    <t>CLASS</t>
    <phoneticPr fontId="2"/>
  </si>
  <si>
    <t>混合</t>
    <rPh sb="0" eb="2">
      <t>コンゴウ</t>
    </rPh>
    <phoneticPr fontId="2"/>
  </si>
  <si>
    <t>200</t>
    <phoneticPr fontId="2"/>
  </si>
  <si>
    <t>03</t>
    <phoneticPr fontId="2"/>
  </si>
  <si>
    <t>02</t>
    <phoneticPr fontId="2"/>
  </si>
  <si>
    <t>01</t>
    <phoneticPr fontId="2"/>
  </si>
  <si>
    <t>10</t>
    <phoneticPr fontId="2"/>
  </si>
  <si>
    <t>出場する種目に，エントリータイムを入力してください。</t>
    <rPh sb="0" eb="2">
      <t>シュツジョウ</t>
    </rPh>
    <rPh sb="4" eb="6">
      <t>シュモク</t>
    </rPh>
    <rPh sb="17" eb="19">
      <t>ニュウリョク</t>
    </rPh>
    <phoneticPr fontId="2"/>
  </si>
  <si>
    <t>参加費1種目</t>
    <rPh sb="0" eb="3">
      <t>サンカヒ</t>
    </rPh>
    <rPh sb="4" eb="6">
      <t>シュモク</t>
    </rPh>
    <phoneticPr fontId="2"/>
  </si>
  <si>
    <t>参加費2種目</t>
    <rPh sb="2" eb="3">
      <t>ヒ</t>
    </rPh>
    <rPh sb="4" eb="6">
      <t>シュモク</t>
    </rPh>
    <phoneticPr fontId="2"/>
  </si>
  <si>
    <t>リレー1種目</t>
    <rPh sb="4" eb="6">
      <t>シュモク</t>
    </rPh>
    <phoneticPr fontId="2"/>
  </si>
  <si>
    <t>円×</t>
    <rPh sb="0" eb="1">
      <t>エン</t>
    </rPh>
    <phoneticPr fontId="2"/>
  </si>
  <si>
    <t>件＝</t>
    <rPh sb="0" eb="1">
      <t>ケン</t>
    </rPh>
    <phoneticPr fontId="2"/>
  </si>
  <si>
    <t>リレー</t>
    <phoneticPr fontId="2"/>
  </si>
  <si>
    <t>女</t>
    <rPh sb="0" eb="1">
      <t>オンナ</t>
    </rPh>
    <phoneticPr fontId="2"/>
  </si>
  <si>
    <t>男</t>
    <rPh sb="0" eb="1">
      <t>オトコ</t>
    </rPh>
    <phoneticPr fontId="2"/>
  </si>
  <si>
    <t>混合</t>
    <rPh sb="0" eb="2">
      <t>コンゴウ</t>
    </rPh>
    <phoneticPr fontId="2"/>
  </si>
  <si>
    <t>混合リレー</t>
    <rPh sb="0" eb="2">
      <t>コンゴウ</t>
    </rPh>
    <phoneticPr fontId="2"/>
  </si>
  <si>
    <t>小計</t>
    <rPh sb="0" eb="2">
      <t>ショウケイケイ</t>
    </rPh>
    <phoneticPr fontId="2"/>
  </si>
  <si>
    <t>合計</t>
    <rPh sb="0" eb="2">
      <t>ゴウケイ</t>
    </rPh>
    <phoneticPr fontId="2"/>
  </si>
  <si>
    <t>円</t>
    <rPh sb="0" eb="1">
      <t>エン</t>
    </rPh>
    <phoneticPr fontId="2"/>
  </si>
  <si>
    <t>プログラム</t>
    <phoneticPr fontId="2"/>
  </si>
  <si>
    <t>手入力
→</t>
    <rPh sb="0" eb="3">
      <t>テニュウリョク</t>
    </rPh>
    <phoneticPr fontId="2"/>
  </si>
  <si>
    <t>計</t>
    <rPh sb="0" eb="1">
      <t>ケイ</t>
    </rPh>
    <phoneticPr fontId="2"/>
  </si>
  <si>
    <t>（1名以上必ず選出）</t>
    <rPh sb="2" eb="3">
      <t>メイ</t>
    </rPh>
    <rPh sb="3" eb="5">
      <t>イジョウ</t>
    </rPh>
    <rPh sb="5" eb="6">
      <t>カナラ</t>
    </rPh>
    <rPh sb="7" eb="9">
      <t>センシュツ</t>
    </rPh>
    <phoneticPr fontId="2"/>
  </si>
  <si>
    <t>※昼食(大会当日)は、役員の方のみご用意いたします。</t>
    <rPh sb="1" eb="3">
      <t>チュウショク</t>
    </rPh>
    <rPh sb="4" eb="6">
      <t>タイカイ</t>
    </rPh>
    <rPh sb="6" eb="8">
      <t>トウジツ</t>
    </rPh>
    <rPh sb="11" eb="13">
      <t>ヤクイン</t>
    </rPh>
    <rPh sb="14" eb="15">
      <t>カタ</t>
    </rPh>
    <rPh sb="18" eb="20">
      <t>ヨウイ</t>
    </rPh>
    <phoneticPr fontId="2"/>
  </si>
  <si>
    <t>エントリーは、1人2種目以内（リレー種目を除く）　</t>
    <phoneticPr fontId="2"/>
  </si>
  <si>
    <t xml:space="preserve">セントラルスポーツ宮城G21プール
</t>
    <rPh sb="9" eb="11">
      <t>ミヤギ</t>
    </rPh>
    <phoneticPr fontId="2"/>
  </si>
  <si>
    <t>速報</t>
    <rPh sb="0" eb="2">
      <t>ソクホウ</t>
    </rPh>
    <phoneticPr fontId="2"/>
  </si>
  <si>
    <t>領収証発行の有無</t>
    <rPh sb="0" eb="3">
      <t>リョウシュウショウ</t>
    </rPh>
    <rPh sb="3" eb="5">
      <t>ハッコウ</t>
    </rPh>
    <rPh sb="6" eb="8">
      <t>ウム</t>
    </rPh>
    <phoneticPr fontId="2"/>
  </si>
  <si>
    <t>有</t>
    <rPh sb="0" eb="1">
      <t>ア</t>
    </rPh>
    <phoneticPr fontId="2"/>
  </si>
  <si>
    <t>無</t>
    <rPh sb="0" eb="1">
      <t>ナ</t>
    </rPh>
    <phoneticPr fontId="2"/>
  </si>
  <si>
    <t>①女性</t>
    <rPh sb="1" eb="3">
      <t>ジョセイ</t>
    </rPh>
    <phoneticPr fontId="2"/>
  </si>
  <si>
    <t>②男性</t>
    <rPh sb="1" eb="3">
      <t>ダンセイ</t>
    </rPh>
    <phoneticPr fontId="2"/>
  </si>
  <si>
    <t>③</t>
    <phoneticPr fontId="2"/>
  </si>
  <si>
    <t>④</t>
    <phoneticPr fontId="2"/>
  </si>
  <si>
    <t>⑤</t>
    <phoneticPr fontId="2"/>
  </si>
  <si>
    <t>※有の場合、その内訳をご記入願います。　例)　(①+②)　+　⑤　、　⑤のみ1枚　　など。</t>
    <rPh sb="1" eb="2">
      <t>アリ</t>
    </rPh>
    <rPh sb="3" eb="5">
      <t>バアイ</t>
    </rPh>
    <rPh sb="8" eb="10">
      <t>ウチワケ</t>
    </rPh>
    <rPh sb="12" eb="14">
      <t>キニュウ</t>
    </rPh>
    <rPh sb="14" eb="15">
      <t>ネガ</t>
    </rPh>
    <rPh sb="20" eb="21">
      <t>レイ</t>
    </rPh>
    <rPh sb="39" eb="40">
      <t>マイ</t>
    </rPh>
    <phoneticPr fontId="2"/>
  </si>
  <si>
    <t>宛名:</t>
    <rPh sb="0" eb="2">
      <t>アテナ</t>
    </rPh>
    <phoneticPr fontId="2"/>
  </si>
  <si>
    <t>当日の車両利用について</t>
    <rPh sb="0" eb="2">
      <t>トウジツ</t>
    </rPh>
    <rPh sb="3" eb="5">
      <t>シャリョウ</t>
    </rPh>
    <rPh sb="5" eb="7">
      <t>リヨウ</t>
    </rPh>
    <phoneticPr fontId="2"/>
  </si>
  <si>
    <t>スクールバス(マイクロ)</t>
    <phoneticPr fontId="2"/>
  </si>
  <si>
    <t>台</t>
    <rPh sb="0" eb="1">
      <t>ダイ</t>
    </rPh>
    <phoneticPr fontId="2"/>
  </si>
  <si>
    <t>ワゴン車</t>
    <rPh sb="3" eb="4">
      <t>シャ</t>
    </rPh>
    <phoneticPr fontId="2"/>
  </si>
  <si>
    <t>その他(　　　　　　　　)</t>
    <rPh sb="2" eb="3">
      <t>タ</t>
    </rPh>
    <phoneticPr fontId="2"/>
  </si>
  <si>
    <t>自家用車</t>
    <rPh sb="0" eb="4">
      <t>ジカヨウシャ</t>
    </rPh>
    <phoneticPr fontId="2"/>
  </si>
  <si>
    <t>合計</t>
    <rPh sb="0" eb="2">
      <t>ゴウケイ</t>
    </rPh>
    <phoneticPr fontId="2"/>
  </si>
  <si>
    <t>上記内容にて、申込いたします。</t>
    <rPh sb="0" eb="2">
      <t>ジョウキ</t>
    </rPh>
    <rPh sb="2" eb="4">
      <t>ナイヨウ</t>
    </rPh>
    <rPh sb="7" eb="9">
      <t>モウシコミ</t>
    </rPh>
    <phoneticPr fontId="2"/>
  </si>
  <si>
    <t>チーム名:</t>
    <rPh sb="3" eb="4">
      <t>メイ</t>
    </rPh>
    <phoneticPr fontId="2"/>
  </si>
  <si>
    <t>携帯</t>
    <rPh sb="0" eb="2">
      <t>ケイタイ</t>
    </rPh>
    <phoneticPr fontId="2"/>
  </si>
  <si>
    <t>TEL</t>
    <phoneticPr fontId="2"/>
  </si>
  <si>
    <t>ＦＡＸ</t>
    <phoneticPr fontId="2"/>
  </si>
  <si>
    <t>申込責任者</t>
    <rPh sb="0" eb="2">
      <t>モウシコミ</t>
    </rPh>
    <rPh sb="2" eb="5">
      <t>セキニンシャ</t>
    </rPh>
    <phoneticPr fontId="2"/>
  </si>
  <si>
    <t>印</t>
    <rPh sb="0" eb="1">
      <t>イン</t>
    </rPh>
    <phoneticPr fontId="2"/>
  </si>
  <si>
    <t>連絡先　TEL</t>
    <rPh sb="0" eb="3">
      <t>レンラクサキ</t>
    </rPh>
    <phoneticPr fontId="2"/>
  </si>
  <si>
    <t>住所</t>
    <rPh sb="0" eb="2">
      <t>ジュウショ</t>
    </rPh>
    <phoneticPr fontId="2"/>
  </si>
  <si>
    <t>ご記入いただいた情報は二次要項発送及び緊急連絡にのみ使用いたします。他に転用いたしません。</t>
    <rPh sb="1" eb="3">
      <t>キニュウ</t>
    </rPh>
    <rPh sb="8" eb="10">
      <t>ジョウホウ</t>
    </rPh>
    <rPh sb="11" eb="15">
      <t>ニジヨウコウ</t>
    </rPh>
    <rPh sb="15" eb="17">
      <t>ハッソウ</t>
    </rPh>
    <rPh sb="17" eb="18">
      <t>オヨ</t>
    </rPh>
    <rPh sb="19" eb="21">
      <t>キンキュウ</t>
    </rPh>
    <rPh sb="21" eb="23">
      <t>レンラク</t>
    </rPh>
    <rPh sb="26" eb="28">
      <t>シヨウ</t>
    </rPh>
    <rPh sb="34" eb="35">
      <t>ホカ</t>
    </rPh>
    <rPh sb="36" eb="38">
      <t>テンヨウ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</si>
</sst>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b/>
      <sz val="11"/>
      <color indexed="10"/>
      <name val="ＭＳ Ｐゴシック"/>
      <family val="3"/>
      <charset val="128"/>
    </font>
    <font>
      <sz val="10"/>
      <name val="ＭＳ Ｐゴシック"/>
      <family val="3"/>
      <charset val="128"/>
    </font>
    <font>
      <b/>
      <u/>
      <sz val="11"/>
      <color indexed="10"/>
      <name val="ＭＳ Ｐゴシック"/>
      <family val="3"/>
      <charset val="128"/>
    </font>
    <font>
      <sz val="9"/>
      <name val="ＭＳ Ｐゴシック"/>
      <family val="3"/>
      <charset val="128"/>
    </font>
    <font>
      <sz val="6"/>
      <name val="Osaka"/>
      <family val="3"/>
      <charset val="128"/>
    </font>
    <font>
      <b/>
      <sz val="22"/>
      <color indexed="12"/>
      <name val="ＭＳ ゴシック"/>
      <family val="3"/>
      <charset val="128"/>
    </font>
    <font>
      <b/>
      <sz val="20"/>
      <color indexed="12"/>
      <name val="ＭＳ ゴシック"/>
      <family val="3"/>
      <charset val="128"/>
    </font>
    <font>
      <sz val="11"/>
      <color indexed="43"/>
      <name val="ＭＳ Ｐゴシック"/>
      <family val="3"/>
      <charset val="128"/>
    </font>
    <font>
      <sz val="11"/>
      <color indexed="9"/>
      <name val="ＭＳ Ｐゴシック"/>
      <family val="3"/>
      <charset val="128"/>
    </font>
    <font>
      <b/>
      <sz val="16"/>
      <name val="ＭＳ Ｐゴシック"/>
      <family val="3"/>
      <charset val="128"/>
    </font>
    <font>
      <sz val="9"/>
      <name val="ＭＳ ゴシック"/>
      <family val="3"/>
      <charset val="128"/>
    </font>
    <font>
      <sz val="14"/>
      <name val="ＭＳ Ｐゴシック"/>
      <family val="3"/>
      <charset val="128"/>
    </font>
    <font>
      <sz val="16"/>
      <name val="ＭＳ Ｐゴシック"/>
      <family val="3"/>
      <charset val="128"/>
    </font>
    <font>
      <sz val="20"/>
      <name val="ＭＳ Ｐゴシック"/>
      <family val="3"/>
      <charset val="128"/>
    </font>
    <font>
      <b/>
      <sz val="20"/>
      <name val="ＭＳ Ｐゴシック"/>
      <family val="3"/>
      <charset val="128"/>
    </font>
    <font>
      <b/>
      <sz val="18"/>
      <name val="ＭＳ Ｐゴシック"/>
      <family val="3"/>
      <charset val="128"/>
    </font>
    <font>
      <u/>
      <sz val="11"/>
      <name val="ＭＳ Ｐゴシック"/>
      <family val="3"/>
      <charset val="128"/>
    </font>
    <font>
      <sz val="12"/>
      <name val="ＭＳ Ｐゴシック"/>
      <family val="3"/>
      <charset val="128"/>
    </font>
    <font>
      <b/>
      <sz val="11"/>
      <color indexed="10"/>
      <name val="ＭＳ Ｐゴシック"/>
      <family val="3"/>
      <charset val="128"/>
    </font>
    <font>
      <sz val="10"/>
      <color indexed="60"/>
      <name val="ＭＳ Ｐゴシック"/>
      <family val="3"/>
      <charset val="128"/>
    </font>
    <font>
      <b/>
      <sz val="11"/>
      <color indexed="18"/>
      <name val="ＭＳ Ｐゴシック"/>
      <family val="3"/>
      <charset val="128"/>
    </font>
    <font>
      <b/>
      <sz val="22"/>
      <color indexed="18"/>
      <name val="ＭＳ Ｐゴシック"/>
      <family val="3"/>
      <charset val="128"/>
    </font>
    <font>
      <b/>
      <i/>
      <u/>
      <sz val="12"/>
      <color indexed="62"/>
      <name val="ＭＳ Ｐゴシック"/>
      <family val="3"/>
      <charset val="128"/>
    </font>
    <font>
      <sz val="8"/>
      <name val="ＭＳ Ｐゴシック"/>
      <family val="3"/>
      <charset val="128"/>
    </font>
    <font>
      <sz val="10"/>
      <name val="ＭＳ Ｐ明朝"/>
      <family val="1"/>
      <charset val="128"/>
    </font>
    <font>
      <b/>
      <sz val="8"/>
      <name val="ＭＳ Ｐゴシック"/>
      <family val="3"/>
      <charset val="128"/>
    </font>
    <font>
      <i/>
      <sz val="8"/>
      <name val="ＭＳ Ｐゴシック"/>
      <family val="3"/>
      <charset val="128"/>
    </font>
    <font>
      <b/>
      <sz val="24"/>
      <name val="ＭＳ Ｐゴシック"/>
      <family val="3"/>
      <charset val="128"/>
    </font>
    <font>
      <b/>
      <sz val="9"/>
      <name val="ＭＳ Ｐゴシック"/>
      <family val="3"/>
      <charset val="128"/>
    </font>
    <font>
      <b/>
      <sz val="11"/>
      <color indexed="10"/>
      <name val="ＭＳ ゴシック"/>
      <family val="3"/>
      <charset val="128"/>
    </font>
    <font>
      <b/>
      <sz val="16"/>
      <color indexed="18"/>
      <name val="ＭＳ Ｐゴシック"/>
      <family val="3"/>
      <charset val="128"/>
    </font>
    <font>
      <b/>
      <sz val="11"/>
      <color indexed="10"/>
      <name val="ＭＳ Ｐゴシック"/>
      <family val="3"/>
      <charset val="128"/>
    </font>
    <font>
      <sz val="11"/>
      <name val="ＭＳ Ｐゴシック"/>
      <family val="3"/>
      <charset val="128"/>
    </font>
    <font>
      <b/>
      <sz val="10"/>
      <name val="ＭＳ Ｐゴシック"/>
      <family val="3"/>
      <charset val="128"/>
    </font>
    <font>
      <b/>
      <sz val="16"/>
      <color indexed="30"/>
      <name val="ＭＳ Ｐゴシック"/>
      <family val="3"/>
      <charset val="128"/>
    </font>
    <font>
      <b/>
      <sz val="16"/>
      <color indexed="10"/>
      <name val="ＭＳ Ｐゴシック"/>
      <family val="3"/>
      <charset val="128"/>
    </font>
    <font>
      <sz val="11"/>
      <color indexed="8"/>
      <name val="ＭＳ Ｐゴシック"/>
      <family val="3"/>
      <charset val="128"/>
    </font>
    <font>
      <sz val="9"/>
      <color indexed="60"/>
      <name val="ＭＳ Ｐゴシック"/>
      <family val="3"/>
      <charset val="128"/>
    </font>
    <font>
      <u/>
      <sz val="11"/>
      <color theme="10"/>
      <name val="ＭＳ Ｐゴシック"/>
      <family val="3"/>
      <charset val="128"/>
    </font>
    <font>
      <sz val="11"/>
      <color rgb="FFFFFF99"/>
      <name val="ＭＳ Ｐゴシック"/>
      <family val="3"/>
      <charset val="128"/>
    </font>
    <font>
      <sz val="11"/>
      <color rgb="FFFF0000"/>
      <name val="ＭＳ Ｐゴシック"/>
      <family val="3"/>
      <charset val="128"/>
    </font>
    <font>
      <b/>
      <sz val="20"/>
      <color rgb="FFFF0000"/>
      <name val="ＭＳ ゴシック"/>
      <family val="3"/>
      <charset val="128"/>
    </font>
    <font>
      <sz val="11"/>
      <name val="ＭＳ Ｐ明朝"/>
      <family val="1"/>
      <charset val="128"/>
    </font>
    <font>
      <sz val="16"/>
      <name val="ＭＳ Ｐ明朝"/>
      <family val="1"/>
      <charset val="128"/>
    </font>
    <font>
      <b/>
      <sz val="16"/>
      <name val="ＭＳ Ｐ明朝"/>
      <family val="1"/>
      <charset val="128"/>
    </font>
    <font>
      <b/>
      <sz val="6"/>
      <name val="ＭＳ Ｐゴシック"/>
      <family val="3"/>
      <charset val="128"/>
    </font>
    <font>
      <b/>
      <sz val="14"/>
      <name val="ＭＳ Ｐゴシック"/>
      <family val="3"/>
      <charset val="128"/>
    </font>
    <font>
      <b/>
      <sz val="10"/>
      <color indexed="10"/>
      <name val="ＭＳ Ｐゴシック"/>
      <family val="3"/>
      <charset val="128"/>
    </font>
    <font>
      <b/>
      <sz val="11"/>
      <color indexed="12"/>
      <name val="ＭＳ ゴシック"/>
      <family val="3"/>
      <charset val="128"/>
    </font>
    <font>
      <sz val="8"/>
      <name val="ＭＳ Ｐ明朝"/>
      <family val="1"/>
      <charset val="128"/>
    </font>
  </fonts>
  <fills count="2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15"/>
        <bgColor indexed="64"/>
      </patternFill>
    </fill>
    <fill>
      <patternFill patternType="solid">
        <fgColor indexed="44"/>
        <bgColor indexed="64"/>
      </patternFill>
    </fill>
    <fill>
      <patternFill patternType="solid">
        <fgColor indexed="27"/>
        <bgColor indexed="64"/>
      </patternFill>
    </fill>
    <fill>
      <patternFill patternType="solid">
        <fgColor indexed="51"/>
        <bgColor indexed="64"/>
      </patternFill>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31"/>
        <bgColor indexed="64"/>
      </patternFill>
    </fill>
    <fill>
      <patternFill patternType="solid">
        <fgColor indexed="46"/>
        <bgColor indexed="64"/>
      </patternFill>
    </fill>
    <fill>
      <patternFill patternType="solid">
        <fgColor indexed="49"/>
        <bgColor indexed="64"/>
      </patternFill>
    </fill>
    <fill>
      <patternFill patternType="solid">
        <fgColor indexed="13"/>
        <bgColor indexed="64"/>
      </patternFill>
    </fill>
    <fill>
      <patternFill patternType="solid">
        <fgColor rgb="FFFFFF99"/>
        <bgColor indexed="64"/>
      </patternFill>
    </fill>
    <fill>
      <patternFill patternType="solid">
        <fgColor theme="3" tint="0.79998168889431442"/>
        <bgColor indexed="64"/>
      </patternFill>
    </fill>
    <fill>
      <patternFill patternType="solid">
        <fgColor rgb="FF0070C0"/>
        <bgColor indexed="64"/>
      </patternFill>
    </fill>
    <fill>
      <patternFill patternType="solid">
        <fgColor rgb="FFFF0000"/>
        <bgColor indexed="64"/>
      </patternFill>
    </fill>
    <fill>
      <patternFill patternType="solid">
        <fgColor rgb="FFCCFFFF"/>
        <bgColor indexed="64"/>
      </patternFill>
    </fill>
    <fill>
      <patternFill patternType="solid">
        <fgColor rgb="FFFF99FF"/>
        <bgColor indexed="64"/>
      </patternFill>
    </fill>
    <fill>
      <patternFill patternType="solid">
        <fgColor rgb="FFFFCCFF"/>
        <bgColor indexed="64"/>
      </patternFill>
    </fill>
    <fill>
      <patternFill patternType="solid">
        <fgColor theme="8" tint="0.39997558519241921"/>
        <bgColor indexed="64"/>
      </patternFill>
    </fill>
    <fill>
      <patternFill patternType="solid">
        <fgColor rgb="FFFE8A95"/>
        <bgColor indexed="64"/>
      </patternFill>
    </fill>
    <fill>
      <patternFill patternType="solid">
        <fgColor rgb="FF00B0F0"/>
        <bgColor indexed="64"/>
      </patternFill>
    </fill>
    <fill>
      <patternFill patternType="solid">
        <fgColor rgb="FFFFFF00"/>
        <bgColor indexed="64"/>
      </patternFill>
    </fill>
    <fill>
      <patternFill patternType="solid">
        <fgColor rgb="FFF7D1F2"/>
        <bgColor indexed="64"/>
      </patternFill>
    </fill>
    <fill>
      <patternFill patternType="solid">
        <fgColor rgb="FFF1A9E8"/>
        <bgColor indexed="64"/>
      </patternFill>
    </fill>
  </fills>
  <borders count="109">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double">
        <color indexed="64"/>
      </left>
      <right/>
      <top/>
      <bottom style="thin">
        <color indexed="64"/>
      </bottom>
      <diagonal/>
    </border>
    <border>
      <left style="double">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dotted">
        <color indexed="64"/>
      </left>
      <right style="dotted">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double">
        <color indexed="64"/>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dotted">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diagonal/>
    </border>
    <border diagonalUp="1" diagonalDown="1">
      <left style="medium">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medium">
        <color indexed="64"/>
      </right>
      <top style="thin">
        <color indexed="64"/>
      </top>
      <bottom style="thin">
        <color indexed="64"/>
      </bottom>
      <diagonal style="thin">
        <color indexed="64"/>
      </diagonal>
    </border>
    <border>
      <left style="thin">
        <color indexed="64"/>
      </left>
      <right/>
      <top/>
      <bottom/>
      <diagonal/>
    </border>
    <border diagonalUp="1" diagonalDown="1">
      <left style="medium">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medium">
        <color indexed="64"/>
      </right>
      <top style="medium">
        <color indexed="64"/>
      </top>
      <bottom style="medium">
        <color indexed="64"/>
      </bottom>
      <diagonal style="thin">
        <color indexed="64"/>
      </diagonal>
    </border>
    <border>
      <left/>
      <right style="dotted">
        <color indexed="64"/>
      </right>
      <top style="thin">
        <color indexed="64"/>
      </top>
      <bottom style="medium">
        <color indexed="64"/>
      </bottom>
      <diagonal/>
    </border>
    <border>
      <left/>
      <right style="dotted">
        <color indexed="64"/>
      </right>
      <top style="thin">
        <color indexed="64"/>
      </top>
      <bottom style="thin">
        <color indexed="64"/>
      </bottom>
      <diagonal/>
    </border>
    <border>
      <left/>
      <right style="dotted">
        <color indexed="64"/>
      </right>
      <top style="medium">
        <color indexed="64"/>
      </top>
      <bottom/>
      <diagonal/>
    </border>
    <border>
      <left/>
      <right style="dotted">
        <color indexed="64"/>
      </right>
      <top style="medium">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0" fontId="43" fillId="0" borderId="0" applyNumberFormat="0" applyFill="0" applyBorder="0" applyAlignment="0" applyProtection="0">
      <alignment vertical="top"/>
      <protection locked="0"/>
    </xf>
    <xf numFmtId="0" fontId="1" fillId="0" borderId="0"/>
    <xf numFmtId="38" fontId="1" fillId="0" borderId="0" applyFont="0" applyFill="0" applyBorder="0" applyAlignment="0" applyProtection="0">
      <alignment vertical="center"/>
    </xf>
  </cellStyleXfs>
  <cellXfs count="771">
    <xf numFmtId="0" fontId="0" fillId="0" borderId="0" xfId="0"/>
    <xf numFmtId="0" fontId="0" fillId="0" borderId="0" xfId="0" applyFill="1" applyBorder="1" applyProtection="1"/>
    <xf numFmtId="0" fontId="0" fillId="0" borderId="0" xfId="0" applyFill="1"/>
    <xf numFmtId="0" fontId="0" fillId="2" borderId="0" xfId="0" applyFill="1"/>
    <xf numFmtId="0" fontId="0" fillId="2" borderId="0" xfId="0" applyFill="1" applyAlignment="1">
      <alignment vertical="center"/>
    </xf>
    <xf numFmtId="0" fontId="0" fillId="0" borderId="0" xfId="0" applyAlignment="1">
      <alignment vertical="center"/>
    </xf>
    <xf numFmtId="0" fontId="0" fillId="2" borderId="0" xfId="0" applyFill="1" applyAlignment="1"/>
    <xf numFmtId="0" fontId="0" fillId="2" borderId="0" xfId="0" applyFill="1" applyProtection="1"/>
    <xf numFmtId="0" fontId="0" fillId="0" borderId="0" xfId="0" applyFill="1" applyAlignment="1"/>
    <xf numFmtId="0" fontId="0" fillId="0" borderId="0" xfId="0" applyFill="1" applyProtection="1"/>
    <xf numFmtId="0" fontId="8" fillId="2" borderId="0" xfId="0" applyFont="1" applyFill="1" applyAlignment="1">
      <alignment vertical="center"/>
    </xf>
    <xf numFmtId="49" fontId="0" fillId="0" borderId="0" xfId="0" applyNumberFormat="1" applyAlignment="1">
      <alignment vertical="center"/>
    </xf>
    <xf numFmtId="49" fontId="0" fillId="2" borderId="0" xfId="0" applyNumberFormat="1" applyFill="1" applyAlignment="1">
      <alignment horizontal="center" vertical="center"/>
    </xf>
    <xf numFmtId="49" fontId="0" fillId="0" borderId="0" xfId="0" applyNumberFormat="1" applyAlignment="1">
      <alignment horizontal="center" vertical="center"/>
    </xf>
    <xf numFmtId="49" fontId="5" fillId="2" borderId="1" xfId="0" applyNumberFormat="1" applyFont="1" applyFill="1" applyBorder="1" applyAlignment="1">
      <alignment vertical="center"/>
    </xf>
    <xf numFmtId="49" fontId="23" fillId="2" borderId="2" xfId="0" applyNumberFormat="1" applyFont="1" applyFill="1" applyBorder="1" applyAlignment="1">
      <alignment vertical="center"/>
    </xf>
    <xf numFmtId="49" fontId="23" fillId="2" borderId="0" xfId="0" applyNumberFormat="1" applyFont="1" applyFill="1" applyAlignment="1">
      <alignment horizontal="left" vertical="center"/>
    </xf>
    <xf numFmtId="49" fontId="0" fillId="3" borderId="3" xfId="0" applyNumberFormat="1" applyFill="1" applyBorder="1" applyAlignment="1" applyProtection="1">
      <alignment horizontal="center" vertical="center"/>
      <protection locked="0"/>
    </xf>
    <xf numFmtId="49" fontId="0" fillId="3" borderId="4" xfId="0" applyNumberFormat="1" applyFill="1" applyBorder="1" applyAlignment="1" applyProtection="1">
      <alignment horizontal="center" vertical="center"/>
      <protection locked="0"/>
    </xf>
    <xf numFmtId="49" fontId="0" fillId="3" borderId="5" xfId="0" applyNumberFormat="1" applyFill="1" applyBorder="1" applyAlignment="1" applyProtection="1">
      <alignment horizontal="center" vertical="center"/>
      <protection locked="0"/>
    </xf>
    <xf numFmtId="0" fontId="0" fillId="2" borderId="0" xfId="0" applyFill="1" applyAlignment="1" applyProtection="1">
      <alignment vertical="center"/>
    </xf>
    <xf numFmtId="0" fontId="0" fillId="0" borderId="0" xfId="0" applyAlignment="1" applyProtection="1">
      <alignment vertical="center"/>
    </xf>
    <xf numFmtId="0" fontId="1" fillId="2" borderId="0" xfId="0" applyFont="1" applyFill="1" applyAlignment="1" applyProtection="1">
      <alignment vertical="center"/>
    </xf>
    <xf numFmtId="49" fontId="1" fillId="4" borderId="6" xfId="2" applyNumberFormat="1" applyFill="1" applyBorder="1" applyAlignment="1" applyProtection="1">
      <alignment horizontal="center"/>
    </xf>
    <xf numFmtId="49" fontId="1" fillId="4" borderId="7" xfId="2" applyNumberFormat="1" applyFill="1" applyBorder="1" applyAlignment="1" applyProtection="1">
      <alignment horizontal="center"/>
    </xf>
    <xf numFmtId="0" fontId="0" fillId="0" borderId="0" xfId="0" applyFill="1" applyAlignment="1" applyProtection="1">
      <alignment vertical="center"/>
    </xf>
    <xf numFmtId="0" fontId="0" fillId="2" borderId="0" xfId="0" applyFill="1" applyBorder="1" applyAlignment="1" applyProtection="1">
      <alignment vertical="center"/>
    </xf>
    <xf numFmtId="0" fontId="0" fillId="3" borderId="8" xfId="0" applyNumberFormat="1" applyFill="1" applyBorder="1" applyAlignment="1" applyProtection="1">
      <alignment horizontal="center" vertical="center"/>
    </xf>
    <xf numFmtId="49" fontId="12" fillId="2" borderId="0" xfId="0" applyNumberFormat="1" applyFont="1" applyFill="1" applyAlignment="1" applyProtection="1">
      <alignment vertical="center"/>
    </xf>
    <xf numFmtId="0" fontId="12" fillId="2" borderId="0" xfId="0" applyFont="1" applyFill="1" applyBorder="1" applyAlignment="1" applyProtection="1">
      <alignment vertical="center"/>
    </xf>
    <xf numFmtId="0" fontId="13" fillId="0" borderId="0" xfId="0" applyFont="1" applyFill="1" applyBorder="1" applyAlignment="1" applyProtection="1">
      <alignment vertical="center"/>
    </xf>
    <xf numFmtId="49" fontId="0" fillId="2" borderId="0" xfId="0" applyNumberFormat="1" applyFill="1" applyBorder="1" applyAlignment="1" applyProtection="1">
      <alignment vertical="center"/>
    </xf>
    <xf numFmtId="0" fontId="0" fillId="2" borderId="0" xfId="0" applyNumberFormat="1" applyFill="1" applyBorder="1" applyAlignment="1" applyProtection="1">
      <alignment vertical="center"/>
    </xf>
    <xf numFmtId="0" fontId="0" fillId="0" borderId="9" xfId="0" applyNumberFormat="1" applyBorder="1" applyAlignment="1">
      <alignment horizontal="right" vertical="center"/>
    </xf>
    <xf numFmtId="0" fontId="0" fillId="0" borderId="10" xfId="0" applyNumberFormat="1" applyBorder="1" applyAlignment="1">
      <alignment horizontal="right" vertical="center"/>
    </xf>
    <xf numFmtId="0" fontId="0" fillId="0" borderId="0" xfId="0" applyNumberFormat="1" applyAlignment="1">
      <alignment vertical="center"/>
    </xf>
    <xf numFmtId="0" fontId="0" fillId="0" borderId="0" xfId="0" applyNumberFormat="1" applyAlignment="1">
      <alignment horizontal="center" vertical="center"/>
    </xf>
    <xf numFmtId="49" fontId="0" fillId="0" borderId="5" xfId="0" applyNumberFormat="1" applyBorder="1" applyAlignment="1">
      <alignment horizontal="center" vertical="center"/>
    </xf>
    <xf numFmtId="0" fontId="0" fillId="0" borderId="0" xfId="0" applyNumberFormat="1" applyAlignment="1">
      <alignment horizontal="right" vertical="center"/>
    </xf>
    <xf numFmtId="0" fontId="0" fillId="0" borderId="11" xfId="0" applyNumberFormat="1" applyBorder="1" applyAlignment="1">
      <alignment horizontal="right" vertical="center"/>
    </xf>
    <xf numFmtId="0" fontId="0" fillId="0" borderId="5" xfId="0" applyNumberFormat="1" applyBorder="1" applyAlignment="1">
      <alignment horizontal="center" vertical="center"/>
    </xf>
    <xf numFmtId="0" fontId="14" fillId="0" borderId="0" xfId="0" applyNumberFormat="1" applyFont="1" applyAlignment="1">
      <alignment horizontal="center" vertical="center"/>
    </xf>
    <xf numFmtId="0" fontId="0" fillId="0" borderId="12" xfId="0" applyNumberFormat="1" applyBorder="1" applyAlignment="1">
      <alignment horizontal="right" vertical="center"/>
    </xf>
    <xf numFmtId="0" fontId="0" fillId="0" borderId="13" xfId="0" applyNumberFormat="1" applyBorder="1" applyAlignment="1">
      <alignment horizontal="right" vertical="center"/>
    </xf>
    <xf numFmtId="0" fontId="0" fillId="0" borderId="14" xfId="0" applyNumberFormat="1" applyBorder="1" applyAlignment="1">
      <alignment horizontal="right" vertical="center"/>
    </xf>
    <xf numFmtId="49" fontId="8" fillId="0" borderId="13" xfId="0" applyNumberFormat="1" applyFont="1" applyBorder="1" applyAlignment="1">
      <alignment horizontal="right" vertical="center"/>
    </xf>
    <xf numFmtId="0" fontId="8" fillId="0" borderId="13" xfId="0" applyNumberFormat="1" applyFont="1" applyBorder="1" applyAlignment="1">
      <alignment horizontal="right" vertical="center"/>
    </xf>
    <xf numFmtId="0" fontId="0" fillId="0" borderId="15" xfId="0" applyNumberFormat="1" applyBorder="1" applyAlignment="1">
      <alignment horizontal="right" vertical="center"/>
    </xf>
    <xf numFmtId="0" fontId="0" fillId="0" borderId="16" xfId="0" applyNumberFormat="1" applyBorder="1" applyAlignment="1">
      <alignment vertical="center"/>
    </xf>
    <xf numFmtId="0" fontId="0" fillId="0" borderId="17" xfId="0" applyNumberFormat="1" applyBorder="1" applyAlignment="1">
      <alignment vertical="center"/>
    </xf>
    <xf numFmtId="0" fontId="0" fillId="0" borderId="0" xfId="0" applyNumberFormat="1" applyBorder="1" applyAlignment="1">
      <alignment horizontal="center" vertical="center"/>
    </xf>
    <xf numFmtId="0" fontId="0" fillId="0" borderId="0" xfId="0" applyNumberFormat="1" applyBorder="1" applyAlignment="1">
      <alignment horizontal="right" vertical="center"/>
    </xf>
    <xf numFmtId="0" fontId="0" fillId="0" borderId="0" xfId="0" applyNumberFormat="1" applyBorder="1" applyAlignment="1">
      <alignment vertical="center"/>
    </xf>
    <xf numFmtId="0" fontId="0" fillId="0" borderId="5" xfId="0" applyNumberFormat="1" applyBorder="1" applyAlignment="1">
      <alignment vertical="center"/>
    </xf>
    <xf numFmtId="49" fontId="0" fillId="0" borderId="5" xfId="0" applyNumberFormat="1" applyBorder="1" applyAlignment="1">
      <alignment vertical="center"/>
    </xf>
    <xf numFmtId="0" fontId="0" fillId="0" borderId="5" xfId="0" applyNumberFormat="1" applyBorder="1" applyAlignment="1">
      <alignment horizontal="left" vertical="center"/>
    </xf>
    <xf numFmtId="49" fontId="0" fillId="0" borderId="5" xfId="0" applyNumberFormat="1" applyBorder="1" applyAlignment="1">
      <alignment horizontal="left" vertical="center"/>
    </xf>
    <xf numFmtId="0" fontId="6" fillId="0" borderId="8" xfId="0" applyNumberFormat="1" applyFont="1" applyBorder="1" applyAlignment="1">
      <alignment horizontal="right" vertical="center"/>
    </xf>
    <xf numFmtId="0" fontId="0" fillId="0" borderId="5" xfId="0" applyNumberFormat="1" applyBorder="1" applyAlignment="1">
      <alignment horizontal="left"/>
    </xf>
    <xf numFmtId="0" fontId="3" fillId="2" borderId="0" xfId="0" applyFont="1" applyFill="1"/>
    <xf numFmtId="0" fontId="0" fillId="2" borderId="0" xfId="0" applyFill="1" applyAlignment="1">
      <alignment horizontal="right"/>
    </xf>
    <xf numFmtId="0" fontId="24" fillId="2" borderId="0" xfId="0" applyFont="1" applyFill="1" applyAlignment="1">
      <alignment vertical="center" wrapText="1"/>
    </xf>
    <xf numFmtId="0" fontId="25" fillId="0" borderId="18" xfId="0" applyFont="1" applyFill="1" applyBorder="1" applyAlignment="1" applyProtection="1">
      <alignment horizontal="center"/>
    </xf>
    <xf numFmtId="0" fontId="0" fillId="0" borderId="5" xfId="0" applyFill="1" applyBorder="1" applyProtection="1"/>
    <xf numFmtId="0" fontId="25" fillId="0" borderId="5" xfId="0" applyFont="1" applyFill="1" applyBorder="1" applyAlignment="1" applyProtection="1">
      <alignment horizontal="center"/>
    </xf>
    <xf numFmtId="0" fontId="25" fillId="0" borderId="19" xfId="0" applyFont="1" applyFill="1" applyBorder="1" applyAlignment="1" applyProtection="1">
      <alignment horizontal="center"/>
    </xf>
    <xf numFmtId="0" fontId="6" fillId="5" borderId="20" xfId="0" applyNumberFormat="1" applyFont="1" applyFill="1" applyBorder="1" applyAlignment="1">
      <alignment horizontal="center" vertical="center"/>
    </xf>
    <xf numFmtId="0" fontId="0" fillId="5" borderId="21" xfId="0" applyNumberFormat="1" applyFill="1" applyBorder="1" applyAlignment="1">
      <alignment horizontal="center" vertical="center"/>
    </xf>
    <xf numFmtId="0" fontId="0" fillId="5" borderId="22" xfId="0" applyNumberFormat="1" applyFill="1" applyBorder="1" applyAlignment="1">
      <alignment horizontal="center" vertical="center"/>
    </xf>
    <xf numFmtId="0" fontId="0" fillId="5" borderId="23" xfId="0" applyNumberFormat="1" applyFill="1" applyBorder="1" applyAlignment="1">
      <alignment horizontal="center" vertical="center"/>
    </xf>
    <xf numFmtId="0" fontId="8" fillId="5" borderId="24" xfId="0" applyNumberFormat="1" applyFont="1" applyFill="1" applyBorder="1" applyAlignment="1">
      <alignment horizontal="center" vertical="center"/>
    </xf>
    <xf numFmtId="0" fontId="0" fillId="5" borderId="25" xfId="0" applyNumberFormat="1" applyFill="1" applyBorder="1" applyAlignment="1">
      <alignment horizontal="center" vertical="center"/>
    </xf>
    <xf numFmtId="0" fontId="0" fillId="0" borderId="5" xfId="0" applyBorder="1"/>
    <xf numFmtId="0" fontId="0" fillId="0" borderId="5" xfId="0" applyBorder="1" applyAlignment="1">
      <alignment vertical="center"/>
    </xf>
    <xf numFmtId="0" fontId="8" fillId="0" borderId="5" xfId="0" applyFont="1" applyBorder="1"/>
    <xf numFmtId="0" fontId="24" fillId="2" borderId="0" xfId="0" applyFont="1" applyFill="1" applyAlignment="1">
      <alignment horizontal="left" vertical="center" wrapText="1"/>
    </xf>
    <xf numFmtId="0" fontId="8" fillId="2" borderId="0" xfId="0" applyFont="1" applyFill="1" applyAlignment="1">
      <alignment vertical="center" wrapText="1"/>
    </xf>
    <xf numFmtId="0" fontId="6" fillId="2" borderId="0" xfId="0" applyFont="1" applyFill="1" applyAlignment="1"/>
    <xf numFmtId="0" fontId="0" fillId="2" borderId="0" xfId="0" applyFill="1" applyBorder="1" applyAlignment="1"/>
    <xf numFmtId="0" fontId="6" fillId="2" borderId="0" xfId="0" applyFont="1" applyFill="1" applyBorder="1" applyAlignment="1"/>
    <xf numFmtId="0" fontId="8" fillId="2" borderId="0" xfId="0" applyFont="1" applyFill="1" applyBorder="1" applyAlignment="1">
      <alignment vertical="top" wrapText="1"/>
    </xf>
    <xf numFmtId="0" fontId="28" fillId="2" borderId="0" xfId="0" applyFont="1" applyFill="1" applyAlignment="1">
      <alignment vertical="center" wrapText="1"/>
    </xf>
    <xf numFmtId="0" fontId="6" fillId="0" borderId="5" xfId="0" applyFont="1" applyBorder="1"/>
    <xf numFmtId="0" fontId="0" fillId="2" borderId="0" xfId="0" applyFill="1" applyAlignment="1">
      <alignment horizontal="left"/>
    </xf>
    <xf numFmtId="0" fontId="0" fillId="6" borderId="3" xfId="0" applyNumberFormat="1" applyFill="1" applyBorder="1" applyAlignment="1">
      <alignment vertical="center"/>
    </xf>
    <xf numFmtId="0" fontId="0" fillId="0" borderId="5" xfId="0" applyNumberFormat="1" applyBorder="1" applyAlignment="1">
      <alignment horizontal="center" vertical="center" shrinkToFit="1"/>
    </xf>
    <xf numFmtId="0" fontId="0" fillId="0" borderId="27" xfId="0" applyNumberFormat="1" applyBorder="1" applyAlignment="1">
      <alignment horizontal="center" vertical="center"/>
    </xf>
    <xf numFmtId="0" fontId="6" fillId="5" borderId="28" xfId="0" applyNumberFormat="1" applyFont="1" applyFill="1" applyBorder="1" applyAlignment="1">
      <alignment horizontal="center" vertical="center" shrinkToFit="1"/>
    </xf>
    <xf numFmtId="0" fontId="0" fillId="0" borderId="29" xfId="0" applyFill="1" applyBorder="1" applyProtection="1"/>
    <xf numFmtId="0" fontId="0" fillId="4" borderId="18" xfId="0" applyFill="1" applyBorder="1" applyAlignment="1" applyProtection="1">
      <alignment horizontal="center" vertical="center"/>
      <protection locked="0"/>
    </xf>
    <xf numFmtId="0" fontId="6" fillId="5" borderId="21" xfId="0" applyNumberFormat="1" applyFont="1" applyFill="1" applyBorder="1" applyAlignment="1">
      <alignment horizontal="center" vertical="center" shrinkToFit="1"/>
    </xf>
    <xf numFmtId="0" fontId="0" fillId="0" borderId="14" xfId="0" applyNumberFormat="1" applyBorder="1" applyAlignment="1">
      <alignment horizontal="center" vertical="center"/>
    </xf>
    <xf numFmtId="0" fontId="0" fillId="0" borderId="30" xfId="0" applyNumberFormat="1" applyBorder="1" applyAlignment="1">
      <alignment horizontal="center" vertical="center"/>
    </xf>
    <xf numFmtId="0" fontId="0" fillId="8" borderId="0" xfId="0" applyFill="1"/>
    <xf numFmtId="0" fontId="19" fillId="8" borderId="0" xfId="0" applyFont="1" applyFill="1" applyAlignment="1">
      <alignment horizontal="center"/>
    </xf>
    <xf numFmtId="0" fontId="0" fillId="8" borderId="0" xfId="0" applyFill="1" applyAlignment="1">
      <alignment vertical="center"/>
    </xf>
    <xf numFmtId="0" fontId="0" fillId="8" borderId="0" xfId="0" applyFill="1" applyBorder="1" applyAlignment="1">
      <alignment horizontal="center" vertical="center" wrapText="1"/>
    </xf>
    <xf numFmtId="0" fontId="0" fillId="8" borderId="0" xfId="0" applyFill="1" applyBorder="1" applyAlignment="1">
      <alignment horizontal="center" vertical="center"/>
    </xf>
    <xf numFmtId="0" fontId="0" fillId="8" borderId="0" xfId="0" applyFill="1" applyBorder="1" applyAlignment="1">
      <alignment horizontal="left" vertical="center"/>
    </xf>
    <xf numFmtId="0" fontId="17" fillId="8" borderId="0" xfId="0" applyFont="1" applyFill="1"/>
    <xf numFmtId="0" fontId="17" fillId="8" borderId="31" xfId="0" applyFont="1" applyFill="1" applyBorder="1"/>
    <xf numFmtId="0" fontId="14" fillId="8" borderId="0" xfId="0" applyNumberFormat="1" applyFont="1" applyFill="1" applyAlignment="1">
      <alignment vertical="center"/>
    </xf>
    <xf numFmtId="0" fontId="14" fillId="8" borderId="0" xfId="0" applyNumberFormat="1" applyFont="1" applyFill="1" applyAlignment="1"/>
    <xf numFmtId="0" fontId="14" fillId="8" borderId="0" xfId="0" applyNumberFormat="1" applyFont="1" applyFill="1" applyAlignment="1">
      <alignment horizontal="center"/>
    </xf>
    <xf numFmtId="0" fontId="14" fillId="8" borderId="0" xfId="0" applyNumberFormat="1" applyFont="1" applyFill="1" applyAlignment="1">
      <alignment horizontal="center" vertical="center"/>
    </xf>
    <xf numFmtId="0" fontId="14" fillId="8" borderId="0" xfId="0" applyNumberFormat="1" applyFont="1" applyFill="1" applyBorder="1" applyAlignment="1"/>
    <xf numFmtId="0" fontId="14" fillId="8" borderId="0" xfId="0" applyNumberFormat="1" applyFont="1" applyFill="1" applyBorder="1" applyAlignment="1">
      <alignment horizontal="center"/>
    </xf>
    <xf numFmtId="0" fontId="0" fillId="8" borderId="0" xfId="0" applyNumberFormat="1" applyFill="1" applyBorder="1" applyAlignment="1"/>
    <xf numFmtId="0" fontId="0" fillId="8" borderId="0" xfId="0" applyNumberFormat="1" applyFill="1" applyAlignment="1">
      <alignment horizontal="center"/>
    </xf>
    <xf numFmtId="0" fontId="6" fillId="8" borderId="0" xfId="0" applyNumberFormat="1" applyFont="1" applyFill="1" applyAlignment="1"/>
    <xf numFmtId="0" fontId="0" fillId="8" borderId="0" xfId="0" applyNumberFormat="1" applyFill="1" applyBorder="1" applyAlignment="1">
      <alignment vertical="center"/>
    </xf>
    <xf numFmtId="0" fontId="0" fillId="8" borderId="0" xfId="0" applyNumberFormat="1" applyFill="1" applyBorder="1" applyAlignment="1">
      <alignment horizontal="right"/>
    </xf>
    <xf numFmtId="0" fontId="6" fillId="8" borderId="0" xfId="0" applyNumberFormat="1" applyFont="1" applyFill="1" applyAlignment="1">
      <alignment wrapText="1"/>
    </xf>
    <xf numFmtId="0" fontId="0" fillId="8" borderId="0" xfId="0" applyNumberFormat="1" applyFill="1" applyAlignment="1">
      <alignment vertical="center"/>
    </xf>
    <xf numFmtId="0" fontId="0" fillId="8" borderId="0" xfId="0" applyNumberFormat="1" applyFill="1" applyAlignment="1">
      <alignment horizontal="center" vertical="center"/>
    </xf>
    <xf numFmtId="0" fontId="0" fillId="8" borderId="0" xfId="0" applyNumberFormat="1" applyFill="1" applyAlignment="1">
      <alignment horizontal="right" vertical="center"/>
    </xf>
    <xf numFmtId="0" fontId="0" fillId="8" borderId="0" xfId="0" applyNumberFormat="1" applyFill="1" applyAlignment="1">
      <alignment horizontal="right"/>
    </xf>
    <xf numFmtId="0" fontId="6" fillId="8" borderId="0" xfId="0" applyNumberFormat="1" applyFont="1" applyFill="1" applyBorder="1" applyAlignment="1">
      <alignment horizontal="right"/>
    </xf>
    <xf numFmtId="0" fontId="6" fillId="8" borderId="31" xfId="0" applyNumberFormat="1" applyFont="1" applyFill="1" applyBorder="1" applyAlignment="1"/>
    <xf numFmtId="0" fontId="6" fillId="8" borderId="32" xfId="0" applyNumberFormat="1" applyFont="1" applyFill="1" applyBorder="1" applyAlignment="1"/>
    <xf numFmtId="0" fontId="21" fillId="8" borderId="0" xfId="0" applyNumberFormat="1" applyFont="1" applyFill="1" applyBorder="1" applyAlignment="1">
      <alignment horizontal="center" vertical="center"/>
    </xf>
    <xf numFmtId="0" fontId="6" fillId="8" borderId="0" xfId="0" applyNumberFormat="1" applyFont="1" applyFill="1" applyAlignment="1">
      <alignment vertical="center"/>
    </xf>
    <xf numFmtId="0" fontId="0" fillId="3" borderId="3" xfId="0" applyNumberFormat="1" applyFill="1" applyBorder="1" applyAlignment="1" applyProtection="1">
      <alignment horizontal="center" vertical="center"/>
      <protection locked="0"/>
    </xf>
    <xf numFmtId="0" fontId="25" fillId="0" borderId="9" xfId="0" applyFont="1" applyFill="1" applyBorder="1" applyAlignment="1" applyProtection="1">
      <alignment horizontal="center"/>
    </xf>
    <xf numFmtId="0" fontId="0" fillId="0" borderId="9" xfId="0" applyFill="1" applyBorder="1" applyProtection="1"/>
    <xf numFmtId="0" fontId="0" fillId="0" borderId="33" xfId="0" applyFill="1" applyBorder="1" applyProtection="1"/>
    <xf numFmtId="0" fontId="0" fillId="2" borderId="0" xfId="0" applyFill="1" applyBorder="1" applyAlignment="1">
      <alignment vertical="center"/>
    </xf>
    <xf numFmtId="0" fontId="6" fillId="2" borderId="0" xfId="0" applyFont="1" applyFill="1" applyBorder="1" applyAlignment="1">
      <alignment vertical="center"/>
    </xf>
    <xf numFmtId="0" fontId="6" fillId="2" borderId="0" xfId="0" applyFont="1" applyFill="1" applyBorder="1"/>
    <xf numFmtId="0" fontId="8" fillId="2" borderId="0" xfId="0" applyFont="1" applyFill="1" applyBorder="1" applyAlignment="1">
      <alignment vertical="center" wrapText="1"/>
    </xf>
    <xf numFmtId="0" fontId="0" fillId="2" borderId="0" xfId="0" applyFill="1" applyBorder="1" applyAlignment="1" applyProtection="1">
      <alignment horizontal="center" vertical="center"/>
      <protection locked="0"/>
    </xf>
    <xf numFmtId="0" fontId="0" fillId="2" borderId="0" xfId="0" applyFill="1" applyBorder="1" applyAlignment="1">
      <alignment horizontal="center" vertical="center"/>
    </xf>
    <xf numFmtId="0" fontId="3" fillId="2" borderId="0" xfId="0" applyFont="1" applyFill="1" applyAlignment="1"/>
    <xf numFmtId="49" fontId="4" fillId="4" borderId="34" xfId="2" applyNumberFormat="1" applyFont="1" applyFill="1" applyBorder="1" applyAlignment="1">
      <alignment horizontal="center" vertical="center"/>
    </xf>
    <xf numFmtId="49" fontId="4" fillId="4" borderId="35" xfId="2" applyNumberFormat="1" applyFont="1" applyFill="1" applyBorder="1" applyAlignment="1">
      <alignment horizontal="center" vertical="center"/>
    </xf>
    <xf numFmtId="49" fontId="4" fillId="4" borderId="36" xfId="2" applyNumberFormat="1" applyFont="1" applyFill="1" applyBorder="1" applyAlignment="1">
      <alignment horizontal="center" vertical="center"/>
    </xf>
    <xf numFmtId="0" fontId="0" fillId="0" borderId="19" xfId="0" applyFill="1" applyBorder="1" applyProtection="1"/>
    <xf numFmtId="0" fontId="0" fillId="0" borderId="15" xfId="0" applyFill="1" applyBorder="1"/>
    <xf numFmtId="0" fontId="0" fillId="0" borderId="37" xfId="0" applyFill="1" applyBorder="1"/>
    <xf numFmtId="0" fontId="0" fillId="0" borderId="37" xfId="0" applyFill="1" applyBorder="1" applyProtection="1"/>
    <xf numFmtId="0" fontId="4" fillId="0" borderId="19" xfId="0" applyFont="1" applyFill="1" applyBorder="1" applyAlignment="1" applyProtection="1">
      <alignment horizontal="center"/>
    </xf>
    <xf numFmtId="0" fontId="25" fillId="0" borderId="19" xfId="0" applyFont="1" applyFill="1" applyBorder="1" applyProtection="1"/>
    <xf numFmtId="0" fontId="0" fillId="0" borderId="24" xfId="0" applyNumberFormat="1" applyBorder="1" applyAlignment="1">
      <alignment vertical="center"/>
    </xf>
    <xf numFmtId="0" fontId="0" fillId="0" borderId="4" xfId="0" applyNumberFormat="1" applyBorder="1" applyAlignment="1">
      <alignment vertical="center"/>
    </xf>
    <xf numFmtId="0" fontId="0" fillId="0" borderId="38" xfId="0" applyNumberFormat="1" applyBorder="1" applyAlignment="1">
      <alignment vertical="center"/>
    </xf>
    <xf numFmtId="0" fontId="0" fillId="2" borderId="0" xfId="0" applyNumberFormat="1" applyFill="1" applyAlignment="1">
      <alignment horizontal="center" vertical="center"/>
    </xf>
    <xf numFmtId="0" fontId="0" fillId="0" borderId="4" xfId="0" applyNumberFormat="1" applyBorder="1" applyAlignment="1">
      <alignment horizontal="center" vertical="center"/>
    </xf>
    <xf numFmtId="49" fontId="0" fillId="0" borderId="0" xfId="0" applyNumberFormat="1" applyFill="1" applyBorder="1" applyProtection="1"/>
    <xf numFmtId="49" fontId="0" fillId="9" borderId="6" xfId="0" applyNumberFormat="1" applyFill="1" applyBorder="1" applyAlignment="1" applyProtection="1">
      <alignment horizontal="center" vertical="center"/>
    </xf>
    <xf numFmtId="49" fontId="0" fillId="9" borderId="7" xfId="0" applyNumberFormat="1" applyFill="1" applyBorder="1" applyAlignment="1" applyProtection="1">
      <alignment horizontal="center" vertical="center"/>
    </xf>
    <xf numFmtId="0" fontId="15" fillId="0" borderId="0" xfId="0" applyNumberFormat="1" applyFont="1" applyFill="1" applyBorder="1" applyAlignment="1" applyProtection="1">
      <alignment horizontal="center"/>
      <protection locked="0"/>
    </xf>
    <xf numFmtId="0" fontId="15" fillId="0" borderId="0" xfId="0" applyNumberFormat="1" applyFont="1" applyFill="1" applyBorder="1" applyAlignment="1" applyProtection="1">
      <alignment horizontal="center" vertical="center"/>
    </xf>
    <xf numFmtId="0" fontId="13" fillId="8" borderId="0" xfId="0" applyNumberFormat="1" applyFont="1" applyFill="1" applyAlignment="1">
      <alignment vertical="center"/>
    </xf>
    <xf numFmtId="0" fontId="0" fillId="10" borderId="5" xfId="0" applyNumberFormat="1" applyFill="1" applyBorder="1" applyAlignment="1">
      <alignment vertical="center"/>
    </xf>
    <xf numFmtId="0" fontId="0" fillId="5" borderId="5" xfId="0" applyNumberFormat="1" applyFill="1" applyBorder="1" applyAlignment="1">
      <alignment vertical="center"/>
    </xf>
    <xf numFmtId="49" fontId="0" fillId="9" borderId="1" xfId="0" applyNumberFormat="1" applyFill="1" applyBorder="1" applyAlignment="1">
      <alignment horizontal="center" vertical="center"/>
    </xf>
    <xf numFmtId="49" fontId="0" fillId="9" borderId="36" xfId="0" applyNumberFormat="1" applyFill="1" applyBorder="1" applyAlignment="1">
      <alignment horizontal="center" vertical="center"/>
    </xf>
    <xf numFmtId="49" fontId="0" fillId="9" borderId="35" xfId="0" applyNumberFormat="1" applyFill="1" applyBorder="1" applyAlignment="1">
      <alignment horizontal="center" vertical="center"/>
    </xf>
    <xf numFmtId="49" fontId="0" fillId="9" borderId="39" xfId="0" applyNumberFormat="1" applyFill="1" applyBorder="1" applyAlignment="1">
      <alignment horizontal="center" vertical="center"/>
    </xf>
    <xf numFmtId="0" fontId="0" fillId="8" borderId="0" xfId="0" applyNumberFormat="1" applyFill="1" applyAlignment="1">
      <alignment horizontal="left"/>
    </xf>
    <xf numFmtId="0" fontId="37" fillId="2" borderId="0" xfId="0" applyFont="1" applyFill="1" applyAlignment="1">
      <alignment vertical="center"/>
    </xf>
    <xf numFmtId="0" fontId="37" fillId="8" borderId="0" xfId="0" applyFont="1" applyFill="1" applyAlignment="1">
      <alignment vertical="center"/>
    </xf>
    <xf numFmtId="0" fontId="0" fillId="0" borderId="16" xfId="0" applyFill="1" applyBorder="1"/>
    <xf numFmtId="0" fontId="0" fillId="0" borderId="17" xfId="0" applyFill="1" applyBorder="1"/>
    <xf numFmtId="49" fontId="1" fillId="4" borderId="19" xfId="2" applyNumberFormat="1" applyFont="1" applyFill="1" applyBorder="1" applyAlignment="1" applyProtection="1">
      <alignment horizontal="center"/>
    </xf>
    <xf numFmtId="49" fontId="1" fillId="4" borderId="7" xfId="2" applyNumberFormat="1" applyFont="1" applyFill="1" applyBorder="1" applyAlignment="1" applyProtection="1">
      <alignment horizontal="center"/>
    </xf>
    <xf numFmtId="49" fontId="0" fillId="9" borderId="19" xfId="0" applyNumberFormat="1" applyFill="1" applyBorder="1" applyAlignment="1" applyProtection="1">
      <alignment horizontal="center" vertical="center"/>
      <protection locked="0"/>
    </xf>
    <xf numFmtId="49" fontId="0" fillId="0" borderId="5" xfId="0" applyNumberFormat="1" applyBorder="1" applyAlignment="1">
      <alignment horizontal="center" vertical="center" shrinkToFit="1"/>
    </xf>
    <xf numFmtId="49" fontId="0" fillId="15" borderId="0" xfId="0" applyNumberFormat="1" applyFill="1" applyAlignment="1">
      <alignment horizontal="center" vertical="center"/>
    </xf>
    <xf numFmtId="49" fontId="0" fillId="15" borderId="0" xfId="0" applyNumberFormat="1" applyFill="1" applyAlignment="1">
      <alignment vertical="center"/>
    </xf>
    <xf numFmtId="0" fontId="0" fillId="0" borderId="31" xfId="0" applyNumberFormat="1" applyBorder="1" applyAlignment="1">
      <alignment horizontal="right" vertical="center"/>
    </xf>
    <xf numFmtId="0" fontId="0" fillId="0" borderId="31" xfId="0" applyNumberFormat="1" applyBorder="1" applyAlignment="1">
      <alignment vertical="center"/>
    </xf>
    <xf numFmtId="49" fontId="0" fillId="0" borderId="37" xfId="0" applyNumberFormat="1" applyFill="1" applyBorder="1" applyProtection="1"/>
    <xf numFmtId="0" fontId="0" fillId="16" borderId="0" xfId="0" applyFill="1" applyAlignment="1">
      <alignment vertical="center"/>
    </xf>
    <xf numFmtId="0" fontId="0" fillId="16" borderId="0" xfId="0" applyFill="1" applyAlignment="1"/>
    <xf numFmtId="0" fontId="0" fillId="15" borderId="0" xfId="0" applyFill="1"/>
    <xf numFmtId="57" fontId="44" fillId="15" borderId="0" xfId="0" applyNumberFormat="1" applyFont="1" applyFill="1" applyAlignment="1">
      <alignment vertical="center"/>
    </xf>
    <xf numFmtId="0" fontId="44" fillId="15" borderId="0" xfId="0" applyFont="1" applyFill="1" applyAlignment="1">
      <alignment vertical="center"/>
    </xf>
    <xf numFmtId="0" fontId="44" fillId="15" borderId="0" xfId="0" applyFont="1" applyFill="1"/>
    <xf numFmtId="0" fontId="0" fillId="0" borderId="17" xfId="0" applyFill="1" applyBorder="1" applyProtection="1"/>
    <xf numFmtId="49" fontId="4" fillId="2" borderId="0" xfId="0" applyNumberFormat="1" applyFont="1" applyFill="1" applyBorder="1" applyAlignment="1">
      <alignment horizontal="left" vertical="center" wrapText="1"/>
    </xf>
    <xf numFmtId="49" fontId="34" fillId="2" borderId="0" xfId="0" applyNumberFormat="1" applyFont="1" applyFill="1" applyBorder="1" applyAlignment="1">
      <alignment horizontal="left" vertical="center" wrapText="1"/>
    </xf>
    <xf numFmtId="49" fontId="0" fillId="9" borderId="41" xfId="0" applyNumberFormat="1" applyFill="1" applyBorder="1" applyAlignment="1" applyProtection="1">
      <alignment horizontal="center" vertical="center"/>
      <protection locked="0"/>
    </xf>
    <xf numFmtId="49" fontId="0" fillId="9" borderId="42" xfId="0" applyNumberFormat="1" applyFill="1" applyBorder="1" applyAlignment="1">
      <alignment horizontal="center" vertical="center"/>
    </xf>
    <xf numFmtId="49" fontId="0" fillId="9" borderId="43" xfId="0" applyNumberFormat="1" applyFill="1" applyBorder="1" applyAlignment="1" applyProtection="1">
      <alignment horizontal="center" vertical="center"/>
      <protection locked="0"/>
    </xf>
    <xf numFmtId="49" fontId="4" fillId="4" borderId="44" xfId="0" applyNumberFormat="1" applyFont="1" applyFill="1" applyBorder="1" applyAlignment="1">
      <alignment horizontal="center" vertical="center"/>
    </xf>
    <xf numFmtId="49" fontId="0" fillId="9" borderId="45" xfId="0" applyNumberFormat="1" applyFill="1" applyBorder="1" applyAlignment="1">
      <alignment horizontal="center" vertical="center"/>
    </xf>
    <xf numFmtId="49" fontId="0" fillId="9" borderId="44" xfId="0" applyNumberFormat="1" applyFill="1" applyBorder="1" applyAlignment="1">
      <alignment horizontal="center" vertical="center"/>
    </xf>
    <xf numFmtId="49" fontId="4" fillId="4" borderId="44" xfId="2" applyNumberFormat="1" applyFont="1" applyFill="1" applyBorder="1" applyAlignment="1">
      <alignment horizontal="center" vertical="center"/>
    </xf>
    <xf numFmtId="49" fontId="0" fillId="9" borderId="50" xfId="0" applyNumberFormat="1" applyFill="1" applyBorder="1" applyAlignment="1">
      <alignment horizontal="center" vertical="center"/>
    </xf>
    <xf numFmtId="49" fontId="0" fillId="9" borderId="51" xfId="0" applyNumberFormat="1" applyFill="1" applyBorder="1" applyAlignment="1">
      <alignment horizontal="center" vertical="center"/>
    </xf>
    <xf numFmtId="49" fontId="4" fillId="4" borderId="39" xfId="2" applyNumberFormat="1" applyFont="1" applyFill="1" applyBorder="1" applyAlignment="1">
      <alignment horizontal="center" vertical="center"/>
    </xf>
    <xf numFmtId="49" fontId="4" fillId="4" borderId="50" xfId="2" applyNumberFormat="1" applyFont="1" applyFill="1" applyBorder="1" applyAlignment="1">
      <alignment horizontal="center" vertical="center"/>
    </xf>
    <xf numFmtId="49" fontId="4" fillId="4" borderId="1" xfId="2" applyNumberFormat="1" applyFont="1" applyFill="1" applyBorder="1" applyAlignment="1">
      <alignment horizontal="center" vertical="center" wrapText="1"/>
    </xf>
    <xf numFmtId="49" fontId="4" fillId="4" borderId="26" xfId="2" applyNumberFormat="1" applyFont="1" applyFill="1" applyBorder="1" applyAlignment="1">
      <alignment horizontal="center" vertical="center"/>
    </xf>
    <xf numFmtId="49" fontId="0" fillId="9" borderId="34" xfId="0" applyNumberFormat="1" applyFill="1" applyBorder="1" applyAlignment="1">
      <alignment horizontal="left" vertical="center"/>
    </xf>
    <xf numFmtId="49" fontId="0" fillId="9" borderId="26" xfId="0" applyNumberFormat="1" applyFill="1" applyBorder="1" applyAlignment="1">
      <alignment horizontal="center" vertical="center"/>
    </xf>
    <xf numFmtId="49" fontId="4" fillId="4" borderId="1" xfId="2" applyNumberFormat="1" applyFont="1" applyFill="1" applyBorder="1" applyAlignment="1">
      <alignment horizontal="center" vertical="center"/>
    </xf>
    <xf numFmtId="49" fontId="0" fillId="9" borderId="56" xfId="0" applyNumberFormat="1" applyFill="1" applyBorder="1" applyAlignment="1">
      <alignment horizontal="center" vertical="center"/>
    </xf>
    <xf numFmtId="0" fontId="0" fillId="9" borderId="59" xfId="0" applyNumberFormat="1" applyFill="1" applyBorder="1" applyAlignment="1" applyProtection="1">
      <alignment horizontal="center" vertical="center"/>
      <protection locked="0"/>
    </xf>
    <xf numFmtId="49" fontId="4" fillId="4" borderId="50" xfId="2" applyNumberFormat="1" applyFont="1" applyFill="1" applyBorder="1" applyAlignment="1">
      <alignment horizontal="center" vertical="center" shrinkToFit="1"/>
    </xf>
    <xf numFmtId="49" fontId="4" fillId="4" borderId="56" xfId="2" applyNumberFormat="1" applyFont="1" applyFill="1" applyBorder="1" applyAlignment="1">
      <alignment horizontal="center" vertical="center" shrinkToFit="1"/>
    </xf>
    <xf numFmtId="49" fontId="0" fillId="17" borderId="0" xfId="0" applyNumberFormat="1" applyFill="1" applyAlignment="1">
      <alignment horizontal="center" vertical="center"/>
    </xf>
    <xf numFmtId="49" fontId="38" fillId="4" borderId="59" xfId="2" applyNumberFormat="1" applyFont="1" applyFill="1" applyBorder="1" applyAlignment="1">
      <alignment horizontal="center" vertical="center" wrapText="1" shrinkToFit="1"/>
    </xf>
    <xf numFmtId="49" fontId="0" fillId="17" borderId="0" xfId="0" applyNumberFormat="1" applyFill="1" applyAlignment="1">
      <alignment vertical="center"/>
    </xf>
    <xf numFmtId="49" fontId="0" fillId="18" borderId="0" xfId="0" applyNumberFormat="1" applyFill="1" applyAlignment="1">
      <alignment horizontal="center" vertical="center"/>
    </xf>
    <xf numFmtId="49" fontId="0" fillId="18" borderId="0" xfId="0" applyNumberFormat="1" applyFill="1" applyAlignment="1">
      <alignment vertical="center"/>
    </xf>
    <xf numFmtId="0" fontId="0" fillId="17" borderId="0" xfId="0" applyNumberFormat="1" applyFill="1" applyAlignment="1">
      <alignment vertical="center"/>
    </xf>
    <xf numFmtId="0" fontId="0" fillId="17" borderId="0" xfId="0" applyNumberFormat="1" applyFill="1" applyAlignment="1">
      <alignment horizontal="center" vertical="center"/>
    </xf>
    <xf numFmtId="0" fontId="0" fillId="17" borderId="0" xfId="0" applyNumberFormat="1" applyFill="1" applyAlignment="1">
      <alignment horizontal="right" vertical="center"/>
    </xf>
    <xf numFmtId="0" fontId="0" fillId="18" borderId="0" xfId="0" applyNumberFormat="1" applyFill="1" applyAlignment="1" applyProtection="1">
      <alignment vertical="center"/>
      <protection locked="0"/>
    </xf>
    <xf numFmtId="0" fontId="0" fillId="18" borderId="0" xfId="0" applyNumberFormat="1" applyFill="1" applyAlignment="1" applyProtection="1">
      <alignment horizontal="center" vertical="center"/>
      <protection locked="0"/>
    </xf>
    <xf numFmtId="0" fontId="0" fillId="18" borderId="0" xfId="0" applyNumberFormat="1" applyFill="1" applyAlignment="1" applyProtection="1">
      <alignment horizontal="right" vertical="center"/>
      <protection locked="0"/>
    </xf>
    <xf numFmtId="0" fontId="0" fillId="0" borderId="0" xfId="0" applyNumberFormat="1" applyAlignment="1" applyProtection="1">
      <alignment vertical="center"/>
      <protection locked="0"/>
    </xf>
    <xf numFmtId="0" fontId="0" fillId="0" borderId="0" xfId="0" applyNumberFormat="1" applyAlignment="1" applyProtection="1">
      <alignment horizontal="center" vertical="center"/>
      <protection locked="0"/>
    </xf>
    <xf numFmtId="0" fontId="0" fillId="0" borderId="0" xfId="0" applyNumberFormat="1" applyAlignment="1" applyProtection="1">
      <alignment horizontal="right" vertical="center"/>
      <protection locked="0"/>
    </xf>
    <xf numFmtId="0" fontId="14" fillId="8" borderId="0" xfId="0" applyNumberFormat="1" applyFont="1" applyFill="1" applyAlignment="1" applyProtection="1">
      <alignment vertical="center"/>
      <protection locked="0"/>
    </xf>
    <xf numFmtId="0" fontId="14" fillId="8" borderId="0" xfId="0" applyNumberFormat="1" applyFont="1" applyFill="1" applyAlignment="1" applyProtection="1">
      <protection locked="0"/>
    </xf>
    <xf numFmtId="0" fontId="14" fillId="8" borderId="0" xfId="0" applyNumberFormat="1" applyFont="1" applyFill="1" applyAlignment="1" applyProtection="1">
      <alignment horizontal="center"/>
      <protection locked="0"/>
    </xf>
    <xf numFmtId="0" fontId="0" fillId="8" borderId="0" xfId="0" applyNumberFormat="1" applyFill="1" applyAlignment="1" applyProtection="1">
      <alignment vertical="center"/>
      <protection locked="0"/>
    </xf>
    <xf numFmtId="0" fontId="0" fillId="8" borderId="0" xfId="0" applyNumberFormat="1" applyFill="1" applyAlignment="1" applyProtection="1">
      <alignment horizontal="right" vertical="center"/>
      <protection locked="0"/>
    </xf>
    <xf numFmtId="0" fontId="0" fillId="8" borderId="0" xfId="0" applyNumberFormat="1" applyFill="1" applyAlignment="1" applyProtection="1">
      <alignment horizontal="center" vertical="center"/>
      <protection locked="0"/>
    </xf>
    <xf numFmtId="0" fontId="14" fillId="8" borderId="0" xfId="0" applyNumberFormat="1" applyFont="1" applyFill="1" applyAlignment="1" applyProtection="1">
      <alignment horizontal="center" vertical="center"/>
      <protection locked="0"/>
    </xf>
    <xf numFmtId="0" fontId="14" fillId="8" borderId="0" xfId="0" applyNumberFormat="1" applyFont="1" applyFill="1" applyBorder="1" applyAlignment="1" applyProtection="1">
      <protection locked="0"/>
    </xf>
    <xf numFmtId="0" fontId="14" fillId="8" borderId="0" xfId="0" applyNumberFormat="1" applyFont="1" applyFill="1" applyBorder="1" applyAlignment="1" applyProtection="1">
      <alignment horizontal="center"/>
      <protection locked="0"/>
    </xf>
    <xf numFmtId="0" fontId="14" fillId="0" borderId="0" xfId="0" applyNumberFormat="1" applyFont="1" applyAlignment="1" applyProtection="1">
      <alignment horizontal="center" vertical="center"/>
      <protection locked="0"/>
    </xf>
    <xf numFmtId="0" fontId="6" fillId="8" borderId="0" xfId="0" applyNumberFormat="1" applyFont="1" applyFill="1" applyAlignment="1" applyProtection="1">
      <alignment vertical="center"/>
      <protection locked="0"/>
    </xf>
    <xf numFmtId="0" fontId="0" fillId="8" borderId="0" xfId="0" applyNumberFormat="1" applyFill="1" applyBorder="1" applyAlignment="1" applyProtection="1">
      <protection locked="0"/>
    </xf>
    <xf numFmtId="0" fontId="0" fillId="8" borderId="0" xfId="0" applyNumberFormat="1" applyFill="1" applyAlignment="1" applyProtection="1">
      <alignment horizontal="center"/>
      <protection locked="0"/>
    </xf>
    <xf numFmtId="0" fontId="0" fillId="8" borderId="0" xfId="0" applyNumberFormat="1" applyFill="1" applyAlignment="1" applyProtection="1">
      <alignment horizontal="left"/>
      <protection locked="0"/>
    </xf>
    <xf numFmtId="0" fontId="6" fillId="8" borderId="0" xfId="0" applyNumberFormat="1" applyFont="1" applyFill="1" applyBorder="1" applyAlignment="1" applyProtection="1">
      <alignment horizontal="right"/>
      <protection locked="0"/>
    </xf>
    <xf numFmtId="0" fontId="6" fillId="8" borderId="31" xfId="0" applyNumberFormat="1" applyFont="1" applyFill="1" applyBorder="1" applyAlignment="1" applyProtection="1">
      <protection locked="0"/>
    </xf>
    <xf numFmtId="0" fontId="6" fillId="8" borderId="0" xfId="0" applyNumberFormat="1" applyFont="1" applyFill="1" applyAlignment="1" applyProtection="1">
      <protection locked="0"/>
    </xf>
    <xf numFmtId="0" fontId="6" fillId="8" borderId="0" xfId="0" applyNumberFormat="1" applyFont="1" applyFill="1" applyAlignment="1" applyProtection="1">
      <alignment wrapText="1"/>
      <protection locked="0"/>
    </xf>
    <xf numFmtId="0" fontId="0" fillId="8" borderId="0" xfId="0" applyNumberFormat="1" applyFill="1" applyAlignment="1" applyProtection="1">
      <alignment horizontal="right"/>
      <protection locked="0"/>
    </xf>
    <xf numFmtId="0" fontId="6" fillId="8" borderId="32" xfId="0" applyNumberFormat="1" applyFont="1" applyFill="1" applyBorder="1" applyAlignment="1" applyProtection="1">
      <protection locked="0"/>
    </xf>
    <xf numFmtId="0" fontId="0" fillId="8" borderId="0" xfId="0" applyNumberFormat="1" applyFill="1" applyBorder="1" applyAlignment="1" applyProtection="1">
      <alignment vertical="center"/>
      <protection locked="0"/>
    </xf>
    <xf numFmtId="0" fontId="0" fillId="8" borderId="0" xfId="0" applyNumberFormat="1" applyFill="1" applyBorder="1" applyAlignment="1" applyProtection="1">
      <alignment horizontal="right"/>
      <protection locked="0"/>
    </xf>
    <xf numFmtId="0" fontId="21" fillId="8" borderId="0" xfId="0" applyNumberFormat="1" applyFont="1" applyFill="1" applyBorder="1" applyAlignment="1" applyProtection="1">
      <alignment horizontal="center" vertical="center"/>
      <protection locked="0"/>
    </xf>
    <xf numFmtId="0" fontId="6" fillId="5" borderId="20" xfId="0" applyNumberFormat="1" applyFont="1" applyFill="1" applyBorder="1" applyAlignment="1" applyProtection="1">
      <alignment horizontal="center" vertical="center"/>
      <protection locked="0"/>
    </xf>
    <xf numFmtId="0" fontId="0" fillId="0" borderId="0" xfId="0" applyNumberForma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5" borderId="21" xfId="0" applyNumberFormat="1" applyFill="1" applyBorder="1" applyAlignment="1" applyProtection="1">
      <alignment horizontal="center" vertical="center"/>
      <protection locked="0"/>
    </xf>
    <xf numFmtId="0" fontId="0" fillId="5" borderId="22" xfId="0" applyNumberFormat="1" applyFill="1" applyBorder="1" applyAlignment="1" applyProtection="1">
      <alignment horizontal="center" vertical="center"/>
      <protection locked="0"/>
    </xf>
    <xf numFmtId="0" fontId="0" fillId="5" borderId="23" xfId="0" applyNumberFormat="1" applyFill="1" applyBorder="1" applyAlignment="1" applyProtection="1">
      <alignment horizontal="center" vertical="center"/>
      <protection locked="0"/>
    </xf>
    <xf numFmtId="0" fontId="8" fillId="5" borderId="24" xfId="0" applyNumberFormat="1" applyFont="1" applyFill="1" applyBorder="1" applyAlignment="1" applyProtection="1">
      <alignment horizontal="center" vertical="center"/>
      <protection locked="0"/>
    </xf>
    <xf numFmtId="0" fontId="0" fillId="5" borderId="25" xfId="0" applyNumberFormat="1" applyFill="1" applyBorder="1" applyAlignment="1" applyProtection="1">
      <alignment horizontal="center" vertical="center"/>
      <protection locked="0"/>
    </xf>
    <xf numFmtId="0" fontId="6" fillId="5" borderId="28" xfId="0" applyNumberFormat="1" applyFont="1" applyFill="1" applyBorder="1" applyAlignment="1" applyProtection="1">
      <alignment horizontal="center" vertical="center" shrinkToFit="1"/>
      <protection locked="0"/>
    </xf>
    <xf numFmtId="0" fontId="6" fillId="5" borderId="21" xfId="0" applyNumberFormat="1" applyFont="1" applyFill="1" applyBorder="1" applyAlignment="1" applyProtection="1">
      <alignment horizontal="center" vertical="center" shrinkToFit="1"/>
      <protection locked="0"/>
    </xf>
    <xf numFmtId="0" fontId="0" fillId="0" borderId="16" xfId="0" applyNumberFormat="1" applyBorder="1" applyAlignment="1" applyProtection="1">
      <alignment vertical="center"/>
      <protection locked="0"/>
    </xf>
    <xf numFmtId="0" fontId="0" fillId="0" borderId="60" xfId="0" applyNumberFormat="1" applyBorder="1" applyAlignment="1" applyProtection="1">
      <alignment horizontal="center" vertical="center"/>
      <protection locked="0"/>
    </xf>
    <xf numFmtId="0" fontId="0" fillId="0" borderId="38" xfId="0" applyNumberFormat="1" applyBorder="1" applyAlignment="1" applyProtection="1">
      <alignment vertical="center"/>
      <protection locked="0"/>
    </xf>
    <xf numFmtId="0" fontId="0" fillId="0" borderId="24" xfId="0" applyNumberFormat="1" applyBorder="1" applyAlignment="1" applyProtection="1">
      <alignment vertical="center"/>
      <protection locked="0"/>
    </xf>
    <xf numFmtId="0" fontId="0" fillId="0" borderId="17" xfId="0" applyNumberFormat="1" applyBorder="1" applyAlignment="1" applyProtection="1">
      <alignment vertical="center"/>
      <protection locked="0"/>
    </xf>
    <xf numFmtId="0" fontId="0" fillId="0" borderId="30" xfId="0" applyNumberFormat="1" applyBorder="1" applyAlignment="1" applyProtection="1">
      <alignment horizontal="center" vertical="center"/>
      <protection locked="0"/>
    </xf>
    <xf numFmtId="0" fontId="13" fillId="8" borderId="0" xfId="0" applyNumberFormat="1" applyFont="1" applyFill="1" applyAlignment="1" applyProtection="1">
      <alignment vertical="center"/>
      <protection locked="0"/>
    </xf>
    <xf numFmtId="0" fontId="0" fillId="5" borderId="5" xfId="0" applyNumberFormat="1" applyFill="1" applyBorder="1" applyAlignment="1" applyProtection="1">
      <alignment vertical="center"/>
      <protection locked="0"/>
    </xf>
    <xf numFmtId="0" fontId="0" fillId="10" borderId="5" xfId="0" applyNumberFormat="1" applyFill="1" applyBorder="1" applyAlignment="1" applyProtection="1">
      <alignment vertical="center"/>
      <protection locked="0"/>
    </xf>
    <xf numFmtId="0" fontId="0" fillId="19" borderId="18" xfId="0" applyFill="1" applyBorder="1" applyAlignment="1" applyProtection="1">
      <alignment vertical="center"/>
    </xf>
    <xf numFmtId="0" fontId="15" fillId="10" borderId="37" xfId="0" applyNumberFormat="1" applyFont="1" applyFill="1" applyBorder="1" applyAlignment="1" applyProtection="1">
      <alignment horizontal="center"/>
      <protection locked="0"/>
    </xf>
    <xf numFmtId="0" fontId="15" fillId="10" borderId="15" xfId="0" applyNumberFormat="1" applyFont="1" applyFill="1" applyBorder="1" applyAlignment="1" applyProtection="1">
      <alignment horizontal="center"/>
      <protection locked="0"/>
    </xf>
    <xf numFmtId="0" fontId="15" fillId="10" borderId="61" xfId="0" applyNumberFormat="1" applyFont="1" applyFill="1" applyBorder="1" applyAlignment="1" applyProtection="1">
      <alignment horizontal="center"/>
      <protection locked="0"/>
    </xf>
    <xf numFmtId="0" fontId="15" fillId="10" borderId="51" xfId="0" applyNumberFormat="1" applyFont="1" applyFill="1" applyBorder="1" applyAlignment="1" applyProtection="1">
      <alignment horizontal="center"/>
      <protection locked="0"/>
    </xf>
    <xf numFmtId="0" fontId="15" fillId="10" borderId="62" xfId="0" applyNumberFormat="1" applyFont="1" applyFill="1" applyBorder="1" applyAlignment="1" applyProtection="1">
      <alignment horizontal="center"/>
      <protection locked="0"/>
    </xf>
    <xf numFmtId="0" fontId="15" fillId="10" borderId="44" xfId="0" applyNumberFormat="1" applyFont="1" applyFill="1" applyBorder="1" applyAlignment="1" applyProtection="1">
      <alignment horizontal="center" vertical="center"/>
      <protection locked="0"/>
    </xf>
    <xf numFmtId="0" fontId="15" fillId="10" borderId="49" xfId="0" applyNumberFormat="1" applyFont="1" applyFill="1" applyBorder="1" applyAlignment="1" applyProtection="1">
      <alignment horizontal="center"/>
      <protection locked="0"/>
    </xf>
    <xf numFmtId="0" fontId="15" fillId="11" borderId="19" xfId="0" applyNumberFormat="1" applyFont="1" applyFill="1" applyBorder="1" applyAlignment="1" applyProtection="1">
      <alignment horizontal="center" vertical="center"/>
    </xf>
    <xf numFmtId="0" fontId="15" fillId="11" borderId="15" xfId="0" applyNumberFormat="1" applyFont="1" applyFill="1" applyBorder="1" applyAlignment="1" applyProtection="1">
      <alignment horizontal="center"/>
      <protection locked="0"/>
    </xf>
    <xf numFmtId="0" fontId="15" fillId="11" borderId="49" xfId="0" applyNumberFormat="1" applyFont="1" applyFill="1" applyBorder="1" applyAlignment="1" applyProtection="1">
      <alignment horizontal="center"/>
      <protection locked="0"/>
    </xf>
    <xf numFmtId="0" fontId="15" fillId="11" borderId="44" xfId="0" applyNumberFormat="1" applyFont="1" applyFill="1" applyBorder="1" applyAlignment="1" applyProtection="1">
      <alignment horizontal="center"/>
      <protection locked="0"/>
    </xf>
    <xf numFmtId="0" fontId="15" fillId="11" borderId="37" xfId="0" applyNumberFormat="1" applyFont="1" applyFill="1" applyBorder="1" applyAlignment="1" applyProtection="1">
      <alignment horizontal="center"/>
      <protection locked="0"/>
    </xf>
    <xf numFmtId="0" fontId="15" fillId="11" borderId="63" xfId="0" applyNumberFormat="1" applyFont="1" applyFill="1" applyBorder="1" applyAlignment="1" applyProtection="1">
      <alignment horizontal="center"/>
      <protection locked="0"/>
    </xf>
    <xf numFmtId="0" fontId="15" fillId="11" borderId="51" xfId="0" applyNumberFormat="1" applyFont="1" applyFill="1" applyBorder="1" applyAlignment="1" applyProtection="1">
      <alignment horizontal="center"/>
      <protection locked="0"/>
    </xf>
    <xf numFmtId="0" fontId="0" fillId="0" borderId="49" xfId="0" applyNumberFormat="1" applyFont="1" applyBorder="1" applyAlignment="1" applyProtection="1">
      <alignment horizontal="center" vertical="center"/>
      <protection locked="0"/>
    </xf>
    <xf numFmtId="0" fontId="0" fillId="0" borderId="61" xfId="0" applyNumberFormat="1" applyFont="1" applyBorder="1" applyAlignment="1">
      <alignment horizontal="center" vertical="center"/>
    </xf>
    <xf numFmtId="49" fontId="6" fillId="0" borderId="3" xfId="0" applyNumberFormat="1" applyFont="1" applyBorder="1" applyAlignment="1" applyProtection="1">
      <alignment horizontal="center" vertical="center" shrinkToFit="1"/>
    </xf>
    <xf numFmtId="49" fontId="0" fillId="0" borderId="5" xfId="0" applyNumberFormat="1" applyBorder="1" applyAlignment="1" applyProtection="1">
      <alignment horizontal="center" vertical="center"/>
    </xf>
    <xf numFmtId="0" fontId="0" fillId="0" borderId="12" xfId="0" applyNumberFormat="1" applyBorder="1" applyAlignment="1" applyProtection="1">
      <alignment horizontal="right" vertical="center"/>
    </xf>
    <xf numFmtId="0" fontId="0" fillId="0" borderId="13" xfId="0" applyNumberFormat="1" applyBorder="1" applyAlignment="1" applyProtection="1">
      <alignment horizontal="right" vertical="center"/>
    </xf>
    <xf numFmtId="0" fontId="0" fillId="0" borderId="11" xfId="0" applyNumberFormat="1" applyBorder="1" applyAlignment="1" applyProtection="1">
      <alignment horizontal="right" vertical="center"/>
    </xf>
    <xf numFmtId="0" fontId="0" fillId="0" borderId="4" xfId="0" applyNumberFormat="1" applyBorder="1" applyAlignment="1" applyProtection="1">
      <alignment horizontal="center" vertical="center"/>
    </xf>
    <xf numFmtId="0" fontId="6" fillId="0" borderId="8" xfId="0" applyNumberFormat="1" applyFont="1" applyBorder="1" applyAlignment="1" applyProtection="1">
      <alignment horizontal="right" vertical="center"/>
    </xf>
    <xf numFmtId="0" fontId="0" fillId="0" borderId="14" xfId="0" applyNumberFormat="1" applyBorder="1" applyAlignment="1" applyProtection="1">
      <alignment horizontal="right" vertical="center"/>
    </xf>
    <xf numFmtId="49" fontId="8" fillId="0" borderId="13" xfId="0" applyNumberFormat="1" applyFont="1" applyBorder="1" applyAlignment="1" applyProtection="1">
      <alignment horizontal="right" vertical="center"/>
    </xf>
    <xf numFmtId="0" fontId="0" fillId="0" borderId="15" xfId="0" applyNumberFormat="1" applyBorder="1" applyAlignment="1" applyProtection="1">
      <alignment horizontal="right" vertical="center"/>
    </xf>
    <xf numFmtId="0" fontId="0" fillId="0" borderId="9" xfId="0" applyNumberFormat="1" applyBorder="1" applyAlignment="1" applyProtection="1">
      <alignment horizontal="right" vertical="center"/>
    </xf>
    <xf numFmtId="0" fontId="8" fillId="0" borderId="13" xfId="0" applyNumberFormat="1" applyFont="1" applyBorder="1" applyAlignment="1" applyProtection="1">
      <alignment horizontal="right" vertical="center"/>
    </xf>
    <xf numFmtId="0" fontId="0" fillId="0" borderId="0" xfId="0" applyNumberFormat="1" applyBorder="1" applyAlignment="1" applyProtection="1">
      <alignment horizontal="right" vertical="center"/>
    </xf>
    <xf numFmtId="0" fontId="0" fillId="0" borderId="0" xfId="0" applyNumberFormat="1" applyBorder="1" applyAlignment="1" applyProtection="1">
      <alignment vertical="center"/>
    </xf>
    <xf numFmtId="0" fontId="0" fillId="0" borderId="27" xfId="0" applyNumberFormat="1" applyBorder="1" applyAlignment="1" applyProtection="1">
      <alignment horizontal="center" vertical="center"/>
    </xf>
    <xf numFmtId="0" fontId="0" fillId="0" borderId="35" xfId="0" applyNumberFormat="1" applyBorder="1" applyAlignment="1" applyProtection="1">
      <alignment horizontal="center" vertical="center"/>
    </xf>
    <xf numFmtId="0" fontId="0" fillId="0" borderId="64" xfId="0" applyNumberFormat="1" applyBorder="1" applyAlignment="1" applyProtection="1">
      <alignment horizontal="center" vertical="center"/>
    </xf>
    <xf numFmtId="0" fontId="0" fillId="0" borderId="14" xfId="0" applyNumberFormat="1" applyBorder="1" applyAlignment="1" applyProtection="1">
      <alignment horizontal="center" vertical="center"/>
    </xf>
    <xf numFmtId="0" fontId="0" fillId="6" borderId="65" xfId="0" applyNumberFormat="1" applyFill="1" applyBorder="1" applyAlignment="1" applyProtection="1">
      <alignment vertical="center"/>
    </xf>
    <xf numFmtId="0" fontId="0" fillId="0" borderId="26" xfId="0" applyNumberFormat="1" applyBorder="1" applyAlignment="1" applyProtection="1">
      <alignment vertical="center"/>
    </xf>
    <xf numFmtId="0" fontId="0" fillId="6" borderId="5" xfId="0" applyNumberFormat="1" applyFill="1" applyBorder="1" applyAlignment="1" applyProtection="1">
      <alignment vertical="center"/>
    </xf>
    <xf numFmtId="0" fontId="0" fillId="0" borderId="54" xfId="0" applyNumberFormat="1" applyBorder="1" applyAlignment="1" applyProtection="1">
      <alignment vertical="center"/>
    </xf>
    <xf numFmtId="0" fontId="0" fillId="6" borderId="66" xfId="0" applyNumberFormat="1" applyFill="1" applyBorder="1" applyAlignment="1" applyProtection="1">
      <alignment vertical="center"/>
    </xf>
    <xf numFmtId="0" fontId="0" fillId="0" borderId="67" xfId="0" applyNumberFormat="1" applyBorder="1" applyAlignment="1" applyProtection="1">
      <alignment vertical="center"/>
    </xf>
    <xf numFmtId="0" fontId="45" fillId="18" borderId="0" xfId="0" applyFont="1" applyFill="1" applyAlignment="1" applyProtection="1">
      <alignment vertical="center"/>
    </xf>
    <xf numFmtId="0" fontId="0" fillId="17" borderId="0" xfId="0" applyFill="1" applyAlignment="1" applyProtection="1">
      <alignment vertical="center"/>
    </xf>
    <xf numFmtId="0" fontId="7" fillId="2" borderId="0" xfId="0" applyFont="1" applyFill="1" applyBorder="1" applyAlignment="1" applyProtection="1">
      <alignment horizontal="left" vertical="center" wrapText="1"/>
    </xf>
    <xf numFmtId="0" fontId="5" fillId="2" borderId="0" xfId="0" applyFont="1" applyFill="1" applyAlignment="1" applyProtection="1">
      <alignment vertical="center" wrapText="1"/>
    </xf>
    <xf numFmtId="0" fontId="3" fillId="2" borderId="0" xfId="0" applyFont="1" applyFill="1" applyAlignment="1" applyProtection="1">
      <alignment vertical="center" wrapText="1"/>
    </xf>
    <xf numFmtId="49" fontId="6" fillId="0" borderId="3" xfId="0" applyNumberFormat="1" applyFont="1" applyBorder="1" applyAlignment="1">
      <alignment horizontal="center" vertical="center" shrinkToFit="1"/>
    </xf>
    <xf numFmtId="49" fontId="0" fillId="0" borderId="5" xfId="0" applyNumberFormat="1" applyFill="1" applyBorder="1" applyAlignment="1" applyProtection="1">
      <alignment horizontal="center" vertical="center"/>
    </xf>
    <xf numFmtId="0" fontId="4" fillId="2" borderId="0" xfId="0" applyFont="1" applyFill="1" applyAlignment="1" applyProtection="1">
      <alignment vertical="center" wrapText="1"/>
    </xf>
    <xf numFmtId="0" fontId="0" fillId="15" borderId="0" xfId="0" applyFill="1" applyAlignment="1"/>
    <xf numFmtId="0" fontId="0" fillId="15" borderId="0" xfId="0" applyFill="1" applyProtection="1"/>
    <xf numFmtId="0" fontId="0" fillId="15" borderId="0" xfId="0" applyFill="1" applyAlignment="1">
      <alignment horizontal="right"/>
    </xf>
    <xf numFmtId="0" fontId="0" fillId="15" borderId="0" xfId="0" applyFill="1" applyAlignment="1">
      <alignment vertical="top" wrapText="1"/>
    </xf>
    <xf numFmtId="0" fontId="0" fillId="15" borderId="0" xfId="0" applyFill="1" applyAlignment="1">
      <alignment horizontal="left" vertical="center" wrapText="1"/>
    </xf>
    <xf numFmtId="0" fontId="0" fillId="15" borderId="0" xfId="0" applyFill="1" applyAlignment="1">
      <alignment vertical="center"/>
    </xf>
    <xf numFmtId="0" fontId="36" fillId="15" borderId="0" xfId="0" applyFont="1" applyFill="1" applyAlignment="1">
      <alignment horizontal="left" vertical="top" wrapText="1"/>
    </xf>
    <xf numFmtId="0" fontId="3" fillId="15" borderId="0" xfId="0" applyFont="1" applyFill="1" applyBorder="1" applyAlignment="1">
      <alignment horizontal="center" vertical="center" wrapText="1"/>
    </xf>
    <xf numFmtId="0" fontId="5" fillId="15" borderId="0" xfId="0" applyFont="1" applyFill="1" applyAlignment="1">
      <alignment vertical="top" wrapText="1"/>
    </xf>
    <xf numFmtId="0" fontId="0" fillId="0" borderId="0" xfId="0" applyFill="1" applyAlignment="1">
      <alignment vertical="center"/>
    </xf>
    <xf numFmtId="0" fontId="0" fillId="16" borderId="0" xfId="0" applyFill="1" applyAlignment="1" applyProtection="1">
      <protection locked="0"/>
    </xf>
    <xf numFmtId="0" fontId="0" fillId="16" borderId="0" xfId="0" applyFill="1" applyAlignment="1" applyProtection="1">
      <alignment vertical="center"/>
      <protection locked="0"/>
    </xf>
    <xf numFmtId="0" fontId="0" fillId="2" borderId="0" xfId="0" applyFill="1" applyAlignment="1" applyProtection="1">
      <protection locked="0"/>
    </xf>
    <xf numFmtId="0" fontId="43" fillId="15" borderId="0" xfId="1" applyFill="1" applyAlignment="1" applyProtection="1">
      <alignment vertical="center"/>
    </xf>
    <xf numFmtId="0" fontId="43" fillId="15" borderId="0" xfId="1" applyFill="1" applyBorder="1" applyAlignment="1" applyProtection="1">
      <alignment vertical="center" wrapText="1"/>
    </xf>
    <xf numFmtId="0" fontId="0" fillId="15" borderId="0" xfId="0" applyFill="1" applyBorder="1" applyAlignment="1">
      <alignment horizontal="left" vertical="center" wrapText="1"/>
    </xf>
    <xf numFmtId="0" fontId="4" fillId="0" borderId="0" xfId="0" applyNumberFormat="1" applyFont="1" applyAlignment="1">
      <alignment vertical="top" wrapText="1"/>
    </xf>
    <xf numFmtId="0" fontId="0" fillId="0" borderId="0" xfId="0" applyNumberFormat="1" applyAlignment="1">
      <alignment vertical="top" wrapText="1"/>
    </xf>
    <xf numFmtId="0" fontId="0" fillId="0" borderId="68" xfId="0" applyNumberFormat="1" applyBorder="1" applyAlignment="1">
      <alignment vertical="top" wrapText="1"/>
    </xf>
    <xf numFmtId="0" fontId="0" fillId="0" borderId="69"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69" xfId="0" applyNumberFormat="1" applyBorder="1" applyAlignment="1">
      <alignment horizontal="center" vertical="top" wrapText="1"/>
    </xf>
    <xf numFmtId="0" fontId="0" fillId="0" borderId="70" xfId="0" applyNumberFormat="1" applyBorder="1" applyAlignment="1">
      <alignment horizontal="center" vertical="top" wrapText="1"/>
    </xf>
    <xf numFmtId="0" fontId="0" fillId="0" borderId="15" xfId="0" applyFill="1" applyBorder="1" applyProtection="1"/>
    <xf numFmtId="0" fontId="41" fillId="8" borderId="37" xfId="0" applyFont="1" applyFill="1" applyBorder="1" applyAlignment="1">
      <alignment vertical="center" wrapText="1"/>
    </xf>
    <xf numFmtId="0" fontId="41" fillId="8" borderId="37" xfId="0" applyFont="1" applyFill="1" applyBorder="1" applyAlignment="1">
      <alignment horizontal="left" vertical="center" wrapText="1"/>
    </xf>
    <xf numFmtId="49" fontId="0" fillId="9" borderId="103" xfId="0" applyNumberFormat="1" applyFill="1" applyBorder="1" applyAlignment="1">
      <alignment horizontal="center" vertical="center"/>
    </xf>
    <xf numFmtId="49" fontId="0" fillId="9" borderId="104" xfId="0" applyNumberFormat="1" applyFill="1" applyBorder="1" applyAlignment="1">
      <alignment horizontal="center" vertical="center"/>
    </xf>
    <xf numFmtId="0" fontId="8" fillId="0" borderId="9" xfId="0" applyFont="1" applyFill="1" applyBorder="1" applyProtection="1"/>
    <xf numFmtId="0" fontId="47" fillId="0" borderId="0" xfId="0" applyFont="1"/>
    <xf numFmtId="0" fontId="47" fillId="0" borderId="5" xfId="0" applyFont="1" applyBorder="1" applyAlignment="1">
      <alignment horizontal="center"/>
    </xf>
    <xf numFmtId="0" fontId="48" fillId="0" borderId="5" xfId="0" applyFont="1" applyBorder="1" applyAlignment="1">
      <alignment vertical="center"/>
    </xf>
    <xf numFmtId="0" fontId="49" fillId="0" borderId="5" xfId="0" applyFont="1" applyBorder="1" applyAlignment="1">
      <alignment vertical="center"/>
    </xf>
    <xf numFmtId="0" fontId="48" fillId="0" borderId="31" xfId="0" applyFont="1" applyBorder="1" applyAlignment="1">
      <alignment vertical="center"/>
    </xf>
    <xf numFmtId="0" fontId="47" fillId="0" borderId="5" xfId="0" applyFont="1" applyBorder="1"/>
    <xf numFmtId="0" fontId="47" fillId="0" borderId="32" xfId="0" applyFont="1" applyBorder="1" applyAlignment="1">
      <alignment horizontal="center"/>
    </xf>
    <xf numFmtId="0" fontId="33" fillId="2" borderId="0" xfId="0" applyFont="1" applyFill="1" applyAlignment="1"/>
    <xf numFmtId="0" fontId="47" fillId="24" borderId="0" xfId="0" applyFont="1" applyFill="1"/>
    <xf numFmtId="49" fontId="50" fillId="7" borderId="18" xfId="0" applyNumberFormat="1" applyFont="1" applyFill="1" applyBorder="1" applyAlignment="1">
      <alignment horizontal="center" vertical="center" wrapText="1"/>
    </xf>
    <xf numFmtId="49" fontId="4" fillId="4" borderId="1" xfId="0" applyNumberFormat="1" applyFont="1" applyFill="1" applyBorder="1" applyAlignment="1">
      <alignment horizontal="center" vertical="center"/>
    </xf>
    <xf numFmtId="49" fontId="4" fillId="7" borderId="87" xfId="0" applyNumberFormat="1" applyFont="1" applyFill="1" applyBorder="1" applyAlignment="1">
      <alignment vertical="center"/>
    </xf>
    <xf numFmtId="49" fontId="4" fillId="7" borderId="17" xfId="0" applyNumberFormat="1" applyFont="1" applyFill="1" applyBorder="1" applyAlignment="1">
      <alignment vertical="center"/>
    </xf>
    <xf numFmtId="49" fontId="4" fillId="7" borderId="88" xfId="0" applyNumberFormat="1" applyFont="1" applyFill="1" applyBorder="1" applyAlignment="1">
      <alignment vertical="center"/>
    </xf>
    <xf numFmtId="49" fontId="4" fillId="7" borderId="33" xfId="0" applyNumberFormat="1" applyFont="1" applyFill="1" applyBorder="1" applyAlignment="1">
      <alignment horizontal="center" vertical="center"/>
    </xf>
    <xf numFmtId="49" fontId="4" fillId="7" borderId="17" xfId="0" applyNumberFormat="1" applyFont="1" applyFill="1" applyBorder="1" applyAlignment="1">
      <alignment horizontal="center" vertical="center"/>
    </xf>
    <xf numFmtId="49" fontId="4" fillId="7" borderId="88" xfId="0" applyNumberFormat="1" applyFont="1" applyFill="1" applyBorder="1" applyAlignment="1">
      <alignment horizontal="center" vertical="center"/>
    </xf>
    <xf numFmtId="49" fontId="0" fillId="9" borderId="1" xfId="0" applyNumberFormat="1" applyFont="1" applyFill="1" applyBorder="1" applyAlignment="1">
      <alignment horizontal="center" vertical="center"/>
    </xf>
    <xf numFmtId="49" fontId="0" fillId="9" borderId="44" xfId="0" applyNumberFormat="1" applyFont="1" applyFill="1" applyBorder="1" applyAlignment="1">
      <alignment horizontal="center" vertical="center"/>
    </xf>
    <xf numFmtId="49" fontId="0" fillId="16" borderId="46" xfId="0" applyNumberFormat="1" applyFill="1" applyBorder="1" applyAlignment="1" applyProtection="1">
      <alignment horizontal="center" vertical="center"/>
      <protection locked="0"/>
    </xf>
    <xf numFmtId="49" fontId="0" fillId="16" borderId="53" xfId="0" applyNumberFormat="1" applyFill="1" applyBorder="1" applyAlignment="1" applyProtection="1">
      <alignment horizontal="left" vertical="center"/>
      <protection locked="0"/>
    </xf>
    <xf numFmtId="49" fontId="0" fillId="16" borderId="54" xfId="0" applyNumberFormat="1" applyFill="1" applyBorder="1" applyAlignment="1" applyProtection="1">
      <alignment horizontal="center" vertical="center"/>
      <protection locked="0"/>
    </xf>
    <xf numFmtId="49" fontId="0" fillId="16" borderId="32" xfId="0" applyNumberFormat="1" applyFill="1" applyBorder="1" applyAlignment="1" applyProtection="1">
      <alignment horizontal="center" vertical="center"/>
      <protection locked="0"/>
    </xf>
    <xf numFmtId="49" fontId="0" fillId="16" borderId="40" xfId="0" applyNumberFormat="1" applyFill="1" applyBorder="1" applyAlignment="1" applyProtection="1">
      <alignment horizontal="center" vertical="center"/>
      <protection locked="0"/>
    </xf>
    <xf numFmtId="49" fontId="0" fillId="16" borderId="105" xfId="0" applyNumberFormat="1" applyFill="1" applyBorder="1" applyAlignment="1" applyProtection="1">
      <alignment horizontal="center" vertical="center"/>
      <protection locked="0"/>
    </xf>
    <xf numFmtId="0" fontId="0" fillId="16" borderId="82" xfId="0" applyNumberFormat="1" applyFill="1" applyBorder="1" applyAlignment="1" applyProtection="1">
      <alignment horizontal="center" vertical="center"/>
      <protection locked="0"/>
    </xf>
    <xf numFmtId="0" fontId="0" fillId="16" borderId="37" xfId="0" applyNumberFormat="1" applyFill="1" applyBorder="1" applyAlignment="1" applyProtection="1">
      <alignment horizontal="center" vertical="center"/>
    </xf>
    <xf numFmtId="49" fontId="0" fillId="16" borderId="102" xfId="0" applyNumberFormat="1" applyFill="1" applyBorder="1" applyAlignment="1" applyProtection="1">
      <alignment horizontal="center" vertical="center"/>
    </xf>
    <xf numFmtId="49" fontId="0" fillId="16" borderId="29" xfId="0" applyNumberFormat="1" applyFill="1" applyBorder="1" applyAlignment="1" applyProtection="1">
      <alignment horizontal="center" vertical="center"/>
      <protection locked="0"/>
    </xf>
    <xf numFmtId="49" fontId="0" fillId="16" borderId="9" xfId="0" applyNumberFormat="1" applyFill="1" applyBorder="1" applyAlignment="1" applyProtection="1">
      <alignment horizontal="center" vertical="center"/>
      <protection locked="0"/>
    </xf>
    <xf numFmtId="49" fontId="0" fillId="16" borderId="37" xfId="0" applyNumberFormat="1" applyFill="1" applyBorder="1" applyAlignment="1" applyProtection="1">
      <alignment horizontal="center" vertical="center"/>
      <protection locked="0"/>
    </xf>
    <xf numFmtId="49" fontId="0" fillId="16" borderId="10" xfId="0" applyNumberFormat="1" applyFill="1" applyBorder="1" applyAlignment="1" applyProtection="1">
      <alignment horizontal="center" vertical="center"/>
      <protection locked="0"/>
    </xf>
    <xf numFmtId="49" fontId="0" fillId="16" borderId="57" xfId="0" applyNumberFormat="1" applyFill="1" applyBorder="1" applyAlignment="1" applyProtection="1">
      <alignment horizontal="center" vertical="center"/>
      <protection locked="0"/>
    </xf>
    <xf numFmtId="49" fontId="0" fillId="16" borderId="55" xfId="0" applyNumberFormat="1" applyFill="1" applyBorder="1" applyAlignment="1" applyProtection="1">
      <alignment horizontal="left" vertical="center"/>
      <protection locked="0"/>
    </xf>
    <xf numFmtId="49" fontId="0" fillId="16" borderId="8" xfId="0" applyNumberFormat="1" applyFill="1" applyBorder="1" applyAlignment="1" applyProtection="1">
      <alignment horizontal="left" vertical="center"/>
      <protection locked="0"/>
    </xf>
    <xf numFmtId="49" fontId="0" fillId="16" borderId="25" xfId="0" applyNumberFormat="1" applyFill="1" applyBorder="1" applyAlignment="1" applyProtection="1">
      <alignment horizontal="left" vertical="center"/>
      <protection locked="0"/>
    </xf>
    <xf numFmtId="49" fontId="0" fillId="16" borderId="24" xfId="0" applyNumberFormat="1" applyFill="1" applyBorder="1" applyAlignment="1" applyProtection="1">
      <alignment horizontal="center" vertical="center"/>
      <protection locked="0"/>
    </xf>
    <xf numFmtId="49" fontId="0" fillId="16" borderId="48" xfId="0" applyNumberFormat="1" applyFill="1" applyBorder="1" applyAlignment="1" applyProtection="1">
      <alignment horizontal="center" vertical="center"/>
      <protection locked="0"/>
    </xf>
    <xf numFmtId="49" fontId="0" fillId="16" borderId="52" xfId="0" applyNumberFormat="1" applyFill="1" applyBorder="1" applyAlignment="1" applyProtection="1">
      <alignment horizontal="center" vertical="center"/>
      <protection locked="0"/>
    </xf>
    <xf numFmtId="49" fontId="0" fillId="16" borderId="47" xfId="0" applyNumberFormat="1" applyFill="1" applyBorder="1" applyAlignment="1" applyProtection="1">
      <alignment horizontal="center" vertical="center"/>
      <protection locked="0"/>
    </xf>
    <xf numFmtId="49" fontId="0" fillId="16" borderId="58" xfId="0" applyNumberFormat="1" applyFill="1" applyBorder="1" applyAlignment="1" applyProtection="1">
      <alignment horizontal="center" vertical="center"/>
      <protection locked="0"/>
    </xf>
    <xf numFmtId="0" fontId="0" fillId="16" borderId="49" xfId="0" applyNumberFormat="1" applyFill="1" applyBorder="1" applyAlignment="1" applyProtection="1">
      <alignment horizontal="center" vertical="center"/>
    </xf>
    <xf numFmtId="49" fontId="0" fillId="16" borderId="23" xfId="0" applyNumberFormat="1" applyFill="1" applyBorder="1" applyAlignment="1" applyProtection="1">
      <alignment horizontal="center" vertical="center"/>
      <protection locked="0"/>
    </xf>
    <xf numFmtId="49" fontId="0" fillId="16" borderId="21" xfId="0" applyNumberFormat="1" applyFill="1" applyBorder="1" applyAlignment="1" applyProtection="1">
      <alignment horizontal="center" vertical="center"/>
      <protection locked="0"/>
    </xf>
    <xf numFmtId="49" fontId="0" fillId="16" borderId="49" xfId="0" applyNumberFormat="1" applyFill="1" applyBorder="1" applyAlignment="1" applyProtection="1">
      <alignment horizontal="center" vertical="center"/>
      <protection locked="0"/>
    </xf>
    <xf numFmtId="49" fontId="0" fillId="16" borderId="101" xfId="0" applyNumberFormat="1" applyFill="1" applyBorder="1" applyAlignment="1" applyProtection="1">
      <alignment horizontal="center" vertical="center"/>
    </xf>
    <xf numFmtId="49" fontId="0" fillId="16" borderId="22" xfId="0" applyNumberFormat="1" applyFill="1" applyBorder="1" applyAlignment="1" applyProtection="1">
      <alignment horizontal="center" vertical="center"/>
      <protection locked="0"/>
    </xf>
    <xf numFmtId="49" fontId="0" fillId="26" borderId="46" xfId="0" applyNumberFormat="1" applyFill="1" applyBorder="1" applyAlignment="1" applyProtection="1">
      <alignment horizontal="center" vertical="center"/>
      <protection locked="0"/>
    </xf>
    <xf numFmtId="49" fontId="0" fillId="26" borderId="53" xfId="0" applyNumberFormat="1" applyFill="1" applyBorder="1" applyAlignment="1" applyProtection="1">
      <alignment horizontal="left" vertical="center"/>
      <protection locked="0"/>
    </xf>
    <xf numFmtId="49" fontId="0" fillId="26" borderId="54" xfId="0" applyNumberFormat="1" applyFill="1" applyBorder="1" applyAlignment="1" applyProtection="1">
      <alignment horizontal="center" vertical="center"/>
      <protection locked="0"/>
    </xf>
    <xf numFmtId="49" fontId="0" fillId="26" borderId="32" xfId="0" applyNumberFormat="1" applyFill="1" applyBorder="1" applyAlignment="1" applyProtection="1">
      <alignment horizontal="center" vertical="center"/>
      <protection locked="0"/>
    </xf>
    <xf numFmtId="49" fontId="0" fillId="26" borderId="40" xfId="0" applyNumberFormat="1" applyFill="1" applyBorder="1" applyAlignment="1" applyProtection="1">
      <alignment horizontal="center" vertical="center"/>
      <protection locked="0"/>
    </xf>
    <xf numFmtId="49" fontId="0" fillId="26" borderId="57" xfId="0" applyNumberFormat="1" applyFill="1" applyBorder="1" applyAlignment="1" applyProtection="1">
      <alignment horizontal="center" vertical="center"/>
      <protection locked="0"/>
    </xf>
    <xf numFmtId="0" fontId="0" fillId="26" borderId="17" xfId="0" applyNumberFormat="1" applyFill="1" applyBorder="1" applyAlignment="1" applyProtection="1">
      <alignment horizontal="center" vertical="center"/>
      <protection locked="0"/>
    </xf>
    <xf numFmtId="0" fontId="0" fillId="26" borderId="32" xfId="0" applyNumberFormat="1" applyFill="1" applyBorder="1" applyAlignment="1" applyProtection="1">
      <alignment horizontal="center" vertical="center"/>
    </xf>
    <xf numFmtId="49" fontId="0" fillId="26" borderId="102" xfId="0" applyNumberFormat="1" applyFill="1" applyBorder="1" applyAlignment="1" applyProtection="1">
      <alignment horizontal="center" vertical="center"/>
    </xf>
    <xf numFmtId="49" fontId="0" fillId="26" borderId="29" xfId="0" applyNumberFormat="1" applyFill="1" applyBorder="1" applyAlignment="1" applyProtection="1">
      <alignment horizontal="center" vertical="center"/>
      <protection locked="0"/>
    </xf>
    <xf numFmtId="49" fontId="0" fillId="26" borderId="9" xfId="0" applyNumberFormat="1" applyFill="1" applyBorder="1" applyAlignment="1" applyProtection="1">
      <alignment horizontal="center" vertical="center"/>
      <protection locked="0"/>
    </xf>
    <xf numFmtId="49" fontId="0" fillId="26" borderId="37" xfId="0" applyNumberFormat="1" applyFill="1" applyBorder="1" applyAlignment="1" applyProtection="1">
      <alignment horizontal="center" vertical="center"/>
      <protection locked="0"/>
    </xf>
    <xf numFmtId="49" fontId="0" fillId="26" borderId="10" xfId="0" applyNumberFormat="1" applyFill="1" applyBorder="1" applyAlignment="1" applyProtection="1">
      <alignment horizontal="center" vertical="center"/>
      <protection locked="0"/>
    </xf>
    <xf numFmtId="49" fontId="0" fillId="26" borderId="55" xfId="0" applyNumberFormat="1" applyFill="1" applyBorder="1" applyAlignment="1" applyProtection="1">
      <alignment horizontal="left" vertical="center"/>
      <protection locked="0"/>
    </xf>
    <xf numFmtId="49" fontId="0" fillId="26" borderId="8" xfId="0" applyNumberFormat="1" applyFill="1" applyBorder="1" applyAlignment="1" applyProtection="1">
      <alignment horizontal="left" vertical="center"/>
      <protection locked="0"/>
    </xf>
    <xf numFmtId="49" fontId="0" fillId="26" borderId="25" xfId="0" applyNumberFormat="1" applyFill="1" applyBorder="1" applyAlignment="1" applyProtection="1">
      <alignment horizontal="left" vertical="center"/>
      <protection locked="0"/>
    </xf>
    <xf numFmtId="49" fontId="0" fillId="26" borderId="24" xfId="0" applyNumberFormat="1" applyFill="1" applyBorder="1" applyAlignment="1" applyProtection="1">
      <alignment horizontal="center" vertical="center"/>
      <protection locked="0"/>
    </xf>
    <xf numFmtId="49" fontId="0" fillId="26" borderId="48" xfId="0" applyNumberFormat="1" applyFill="1" applyBorder="1" applyAlignment="1" applyProtection="1">
      <alignment horizontal="center" vertical="center"/>
      <protection locked="0"/>
    </xf>
    <xf numFmtId="49" fontId="0" fillId="26" borderId="52" xfId="0" applyNumberFormat="1" applyFill="1" applyBorder="1" applyAlignment="1" applyProtection="1">
      <alignment horizontal="center" vertical="center"/>
      <protection locked="0"/>
    </xf>
    <xf numFmtId="49" fontId="0" fillId="26" borderId="47" xfId="0" applyNumberFormat="1" applyFill="1" applyBorder="1" applyAlignment="1" applyProtection="1">
      <alignment horizontal="center" vertical="center"/>
      <protection locked="0"/>
    </xf>
    <xf numFmtId="49" fontId="0" fillId="26" borderId="58" xfId="0" applyNumberFormat="1" applyFill="1" applyBorder="1" applyAlignment="1" applyProtection="1">
      <alignment horizontal="center" vertical="center"/>
      <protection locked="0"/>
    </xf>
    <xf numFmtId="0" fontId="0" fillId="26" borderId="48" xfId="0" applyNumberFormat="1" applyFill="1" applyBorder="1" applyAlignment="1" applyProtection="1">
      <alignment horizontal="center" vertical="center"/>
    </xf>
    <xf numFmtId="49" fontId="0" fillId="26" borderId="101" xfId="0" applyNumberFormat="1" applyFill="1" applyBorder="1" applyAlignment="1" applyProtection="1">
      <alignment horizontal="center" vertical="center"/>
    </xf>
    <xf numFmtId="49" fontId="0" fillId="26" borderId="23" xfId="0" applyNumberFormat="1" applyFill="1" applyBorder="1" applyAlignment="1" applyProtection="1">
      <alignment horizontal="center" vertical="center"/>
      <protection locked="0"/>
    </xf>
    <xf numFmtId="49" fontId="0" fillId="26" borderId="21" xfId="0" applyNumberFormat="1" applyFill="1" applyBorder="1" applyAlignment="1" applyProtection="1">
      <alignment horizontal="center" vertical="center"/>
      <protection locked="0"/>
    </xf>
    <xf numFmtId="49" fontId="0" fillId="26" borderId="49" xfId="0" applyNumberFormat="1" applyFill="1" applyBorder="1" applyAlignment="1" applyProtection="1">
      <alignment horizontal="center" vertical="center"/>
      <protection locked="0"/>
    </xf>
    <xf numFmtId="49" fontId="0" fillId="26" borderId="22" xfId="0" applyNumberFormat="1" applyFill="1" applyBorder="1" applyAlignment="1" applyProtection="1">
      <alignment horizontal="center" vertical="center"/>
      <protection locked="0"/>
    </xf>
    <xf numFmtId="0" fontId="47" fillId="0" borderId="0" xfId="0" applyFont="1" applyAlignment="1">
      <alignment horizontal="center"/>
    </xf>
    <xf numFmtId="0" fontId="47" fillId="0" borderId="5" xfId="0" applyFont="1" applyBorder="1" applyAlignment="1">
      <alignment horizontal="center"/>
    </xf>
    <xf numFmtId="38" fontId="47" fillId="0" borderId="0" xfId="3" applyFont="1" applyBorder="1" applyAlignment="1"/>
    <xf numFmtId="0" fontId="5" fillId="2" borderId="0" xfId="0" applyFont="1" applyFill="1" applyAlignment="1">
      <alignment horizontal="left" vertical="top" wrapText="1"/>
    </xf>
    <xf numFmtId="0" fontId="47" fillId="0" borderId="0" xfId="0" applyFont="1" applyAlignment="1">
      <alignment horizontal="center"/>
    </xf>
    <xf numFmtId="38" fontId="47" fillId="0" borderId="0" xfId="3" applyFont="1" applyBorder="1" applyAlignment="1"/>
    <xf numFmtId="0" fontId="0" fillId="2" borderId="0" xfId="0" applyFill="1" applyAlignment="1">
      <alignment vertical="top" wrapText="1"/>
    </xf>
    <xf numFmtId="0" fontId="0" fillId="2" borderId="0" xfId="0" applyFill="1" applyAlignment="1">
      <alignment horizontal="left" vertical="center" wrapText="1"/>
    </xf>
    <xf numFmtId="0" fontId="0" fillId="2" borderId="0" xfId="0" applyFill="1" applyAlignment="1">
      <alignment horizontal="left" vertical="top" wrapText="1"/>
    </xf>
    <xf numFmtId="0" fontId="3" fillId="2" borderId="0" xfId="0" applyFont="1" applyFill="1" applyBorder="1" applyAlignment="1">
      <alignment horizontal="center" vertical="center" wrapText="1"/>
    </xf>
    <xf numFmtId="0" fontId="0" fillId="2" borderId="0" xfId="0" applyFill="1" applyBorder="1" applyAlignment="1">
      <alignment horizontal="center" vertical="center" wrapText="1"/>
    </xf>
    <xf numFmtId="0" fontId="5" fillId="2" borderId="0" xfId="0" applyFont="1" applyFill="1" applyBorder="1" applyAlignment="1">
      <alignment vertical="top" wrapText="1"/>
    </xf>
    <xf numFmtId="0" fontId="8" fillId="27" borderId="0" xfId="0" applyFont="1" applyFill="1" applyAlignment="1"/>
    <xf numFmtId="0" fontId="0" fillId="27" borderId="0" xfId="0" applyFill="1" applyAlignment="1"/>
    <xf numFmtId="0" fontId="0" fillId="27" borderId="0" xfId="0" applyFill="1" applyAlignment="1" applyProtection="1">
      <protection locked="0"/>
    </xf>
    <xf numFmtId="0" fontId="0" fillId="27" borderId="0" xfId="0" applyFill="1" applyAlignment="1">
      <alignment vertical="top"/>
    </xf>
    <xf numFmtId="0" fontId="0" fillId="27" borderId="0" xfId="0" applyFill="1" applyAlignment="1">
      <alignment vertical="center"/>
    </xf>
    <xf numFmtId="0" fontId="0" fillId="26" borderId="88" xfId="0" applyNumberFormat="1" applyFill="1" applyBorder="1" applyAlignment="1" applyProtection="1">
      <alignment horizontal="center" vertical="center"/>
      <protection locked="0"/>
    </xf>
    <xf numFmtId="0" fontId="0" fillId="16" borderId="25" xfId="0" applyNumberFormat="1" applyFill="1" applyBorder="1" applyAlignment="1" applyProtection="1">
      <alignment horizontal="center" vertical="center"/>
      <protection locked="0"/>
    </xf>
    <xf numFmtId="49" fontId="0" fillId="3" borderId="3" xfId="0" applyNumberFormat="1" applyFill="1" applyBorder="1" applyAlignment="1" applyProtection="1">
      <alignment horizontal="center" vertical="center"/>
    </xf>
    <xf numFmtId="0" fontId="5" fillId="2" borderId="0" xfId="0" applyFont="1" applyFill="1" applyAlignment="1" applyProtection="1">
      <alignment vertical="center"/>
    </xf>
    <xf numFmtId="0" fontId="47" fillId="0" borderId="0" xfId="0" applyFont="1" applyAlignment="1">
      <alignment horizontal="right"/>
    </xf>
    <xf numFmtId="38" fontId="47" fillId="0" borderId="0" xfId="3" applyFont="1" applyAlignment="1">
      <alignment horizontal="right"/>
    </xf>
    <xf numFmtId="0" fontId="54" fillId="25" borderId="0" xfId="0" applyFont="1" applyFill="1" applyAlignment="1">
      <alignment horizontal="right" vertical="center" wrapText="1"/>
    </xf>
    <xf numFmtId="0" fontId="47" fillId="0" borderId="3" xfId="0" applyFont="1" applyBorder="1" applyAlignment="1">
      <alignment horizontal="center"/>
    </xf>
    <xf numFmtId="0" fontId="22" fillId="2" borderId="0" xfId="0" applyFont="1" applyFill="1" applyBorder="1" applyAlignment="1">
      <alignment horizontal="center" vertical="center"/>
    </xf>
    <xf numFmtId="0" fontId="5" fillId="2" borderId="0" xfId="0" applyFont="1" applyFill="1" applyAlignment="1">
      <alignment horizontal="left" vertical="top"/>
    </xf>
    <xf numFmtId="0" fontId="0" fillId="2" borderId="0" xfId="0" applyFont="1" applyFill="1" applyAlignment="1">
      <alignment horizontal="left" vertical="top"/>
    </xf>
    <xf numFmtId="0" fontId="47" fillId="0" borderId="9" xfId="0" applyFont="1" applyBorder="1" applyAlignment="1">
      <alignment horizontal="center"/>
    </xf>
    <xf numFmtId="0" fontId="47" fillId="0" borderId="32" xfId="0" applyFont="1" applyBorder="1" applyAlignment="1">
      <alignment horizontal="center"/>
    </xf>
    <xf numFmtId="0" fontId="0" fillId="0" borderId="29" xfId="0" applyBorder="1" applyAlignment="1"/>
    <xf numFmtId="0" fontId="47" fillId="0" borderId="0" xfId="0" applyFont="1" applyAlignment="1">
      <alignment horizontal="center"/>
    </xf>
    <xf numFmtId="38" fontId="47" fillId="0" borderId="5" xfId="3" applyFont="1" applyBorder="1" applyAlignment="1"/>
    <xf numFmtId="38" fontId="47" fillId="25" borderId="9" xfId="3" applyFont="1" applyFill="1" applyBorder="1" applyAlignment="1"/>
    <xf numFmtId="38" fontId="47" fillId="25" borderId="29" xfId="3" applyFont="1" applyFill="1" applyBorder="1" applyAlignment="1"/>
    <xf numFmtId="0" fontId="47" fillId="0" borderId="31" xfId="0" applyFont="1" applyBorder="1" applyAlignment="1">
      <alignment horizontal="center"/>
    </xf>
    <xf numFmtId="0" fontId="47" fillId="0" borderId="0" xfId="0" applyFont="1" applyAlignment="1">
      <alignment horizontal="left"/>
    </xf>
    <xf numFmtId="0" fontId="47" fillId="0" borderId="106" xfId="0" applyFont="1" applyBorder="1" applyAlignment="1">
      <alignment horizontal="center"/>
    </xf>
    <xf numFmtId="0" fontId="47" fillId="0" borderId="31" xfId="0" applyFont="1" applyBorder="1" applyAlignment="1"/>
    <xf numFmtId="0" fontId="47" fillId="0" borderId="31" xfId="0" applyFont="1" applyBorder="1" applyAlignment="1">
      <alignment horizontal="left"/>
    </xf>
    <xf numFmtId="0" fontId="47" fillId="0" borderId="29" xfId="0" applyFont="1" applyBorder="1" applyAlignment="1">
      <alignment horizontal="center"/>
    </xf>
    <xf numFmtId="0" fontId="47" fillId="0" borderId="32" xfId="0" applyFont="1" applyBorder="1" applyAlignment="1"/>
    <xf numFmtId="0" fontId="47" fillId="0" borderId="32" xfId="0" applyFont="1" applyBorder="1" applyAlignment="1">
      <alignment horizontal="left"/>
    </xf>
    <xf numFmtId="0" fontId="52" fillId="2" borderId="0" xfId="0" applyFont="1" applyFill="1" applyAlignment="1">
      <alignment horizontal="left" vertical="top" wrapText="1"/>
    </xf>
    <xf numFmtId="0" fontId="43" fillId="2" borderId="0" xfId="1" applyFill="1" applyBorder="1" applyAlignment="1" applyProtection="1">
      <alignment horizontal="left" vertical="center" wrapText="1"/>
    </xf>
    <xf numFmtId="0" fontId="51" fillId="2" borderId="0" xfId="0" applyFont="1" applyFill="1" applyBorder="1" applyAlignment="1">
      <alignment horizontal="left" vertical="center" wrapText="1"/>
    </xf>
    <xf numFmtId="0" fontId="5" fillId="15" borderId="0" xfId="0" applyFont="1" applyFill="1" applyAlignment="1">
      <alignment horizontal="left" vertical="top" wrapText="1"/>
    </xf>
    <xf numFmtId="0" fontId="35" fillId="2" borderId="0" xfId="0" applyFont="1" applyFill="1" applyAlignment="1">
      <alignment horizontal="center" vertical="center"/>
    </xf>
    <xf numFmtId="0" fontId="26" fillId="2" borderId="0" xfId="0" applyFont="1" applyFill="1" applyAlignment="1">
      <alignment horizontal="center" vertical="center"/>
    </xf>
    <xf numFmtId="0" fontId="6" fillId="2" borderId="0" xfId="0" applyFont="1" applyFill="1" applyBorder="1" applyAlignment="1">
      <alignment horizontal="center" vertical="center"/>
    </xf>
    <xf numFmtId="0" fontId="0" fillId="19" borderId="71" xfId="0" applyFill="1" applyBorder="1" applyAlignment="1" applyProtection="1">
      <alignment horizontal="left" vertical="center" shrinkToFit="1"/>
    </xf>
    <xf numFmtId="0" fontId="0" fillId="19" borderId="72" xfId="0" applyFill="1" applyBorder="1" applyAlignment="1" applyProtection="1">
      <alignment horizontal="left" vertical="center" shrinkToFit="1"/>
    </xf>
    <xf numFmtId="0" fontId="0" fillId="19" borderId="73" xfId="0" applyFill="1" applyBorder="1" applyAlignment="1" applyProtection="1">
      <alignment horizontal="left" vertical="center" shrinkToFit="1"/>
    </xf>
    <xf numFmtId="0" fontId="0" fillId="4" borderId="74" xfId="0" applyFill="1" applyBorder="1" applyAlignment="1" applyProtection="1">
      <alignment horizontal="center" vertical="center"/>
      <protection locked="0"/>
    </xf>
    <xf numFmtId="0" fontId="0" fillId="4" borderId="75" xfId="0" applyFill="1" applyBorder="1" applyAlignment="1" applyProtection="1">
      <alignment horizontal="center" vertical="center"/>
      <protection locked="0"/>
    </xf>
    <xf numFmtId="0" fontId="0" fillId="4" borderId="19" xfId="0" applyFill="1" applyBorder="1" applyAlignment="1" applyProtection="1">
      <alignment horizontal="center" vertical="center"/>
      <protection locked="0"/>
    </xf>
    <xf numFmtId="0" fontId="0" fillId="20" borderId="76" xfId="0" applyFill="1" applyBorder="1" applyAlignment="1">
      <alignment horizontal="left" vertical="center"/>
    </xf>
    <xf numFmtId="49" fontId="0" fillId="4" borderId="74" xfId="0" applyNumberFormat="1" applyFill="1" applyBorder="1" applyAlignment="1" applyProtection="1">
      <alignment horizontal="center" vertical="center"/>
      <protection locked="0"/>
    </xf>
    <xf numFmtId="49" fontId="0" fillId="4" borderId="75" xfId="0" applyNumberFormat="1" applyFill="1" applyBorder="1" applyAlignment="1" applyProtection="1">
      <alignment horizontal="center" vertical="center"/>
      <protection locked="0"/>
    </xf>
    <xf numFmtId="49" fontId="0" fillId="4" borderId="19" xfId="0" applyNumberForma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8" fillId="2" borderId="0" xfId="0" applyFont="1" applyFill="1" applyBorder="1" applyAlignment="1">
      <alignment horizontal="center" shrinkToFit="1"/>
    </xf>
    <xf numFmtId="0" fontId="0" fillId="6" borderId="71" xfId="0" applyNumberFormat="1" applyFill="1" applyBorder="1" applyAlignment="1" applyProtection="1">
      <alignment horizontal="center" vertical="center"/>
    </xf>
    <xf numFmtId="0" fontId="0" fillId="6" borderId="72" xfId="0" applyNumberFormat="1" applyFill="1" applyBorder="1" applyAlignment="1" applyProtection="1">
      <alignment horizontal="center" vertical="center"/>
    </xf>
    <xf numFmtId="0" fontId="0" fillId="6" borderId="73" xfId="0" applyNumberFormat="1" applyFill="1" applyBorder="1" applyAlignment="1" applyProtection="1">
      <alignment horizontal="center" vertical="center"/>
    </xf>
    <xf numFmtId="0" fontId="0" fillId="2" borderId="0" xfId="0" applyFill="1" applyBorder="1" applyAlignment="1" applyProtection="1">
      <alignment horizontal="center" vertical="center"/>
      <protection locked="0"/>
    </xf>
    <xf numFmtId="0" fontId="7" fillId="2" borderId="0" xfId="0" applyFont="1" applyFill="1" applyBorder="1" applyAlignment="1" applyProtection="1">
      <alignment horizontal="left" vertical="center" wrapText="1"/>
    </xf>
    <xf numFmtId="0" fontId="42" fillId="2" borderId="0" xfId="0" applyFont="1" applyFill="1" applyAlignment="1">
      <alignment horizontal="left" vertical="center" wrapText="1"/>
    </xf>
    <xf numFmtId="0" fontId="27" fillId="2" borderId="0" xfId="0" applyFont="1" applyFill="1" applyAlignment="1">
      <alignment horizontal="center" vertical="center"/>
    </xf>
    <xf numFmtId="0" fontId="0" fillId="2" borderId="2" xfId="0" applyFill="1" applyBorder="1" applyAlignment="1">
      <alignment horizontal="center"/>
    </xf>
    <xf numFmtId="0" fontId="0" fillId="6" borderId="71" xfId="0" applyFill="1" applyBorder="1" applyAlignment="1">
      <alignment horizontal="center" vertical="center"/>
    </xf>
    <xf numFmtId="0" fontId="0" fillId="6" borderId="73" xfId="0" applyFill="1" applyBorder="1" applyAlignment="1">
      <alignment horizontal="center" vertical="center"/>
    </xf>
    <xf numFmtId="0" fontId="0" fillId="2" borderId="0" xfId="0" applyFill="1" applyAlignment="1">
      <alignment horizontal="right" vertical="center"/>
    </xf>
    <xf numFmtId="0" fontId="0" fillId="2" borderId="0" xfId="0" applyFill="1" applyBorder="1" applyAlignment="1">
      <alignment horizontal="right" vertical="center"/>
    </xf>
    <xf numFmtId="0" fontId="4" fillId="4" borderId="74" xfId="0" applyFont="1" applyFill="1" applyBorder="1" applyAlignment="1" applyProtection="1">
      <alignment horizontal="center" vertical="center"/>
      <protection locked="0"/>
    </xf>
    <xf numFmtId="0" fontId="4" fillId="4" borderId="75" xfId="0" applyFont="1" applyFill="1" applyBorder="1" applyAlignment="1" applyProtection="1">
      <alignment horizontal="center" vertical="center"/>
      <protection locked="0"/>
    </xf>
    <xf numFmtId="0" fontId="4" fillId="4" borderId="19" xfId="0" applyFont="1" applyFill="1" applyBorder="1" applyAlignment="1" applyProtection="1">
      <alignment horizontal="center" vertical="center"/>
      <protection locked="0"/>
    </xf>
    <xf numFmtId="0" fontId="33" fillId="19" borderId="74" xfId="0" applyFont="1" applyFill="1" applyBorder="1" applyAlignment="1" applyProtection="1">
      <alignment horizontal="center" vertical="center"/>
    </xf>
    <xf numFmtId="0" fontId="33" fillId="19" borderId="75" xfId="0" applyFont="1" applyFill="1" applyBorder="1" applyAlignment="1" applyProtection="1">
      <alignment horizontal="center" vertical="center"/>
    </xf>
    <xf numFmtId="0" fontId="33" fillId="19" borderId="19" xfId="0" applyFont="1" applyFill="1" applyBorder="1" applyAlignment="1" applyProtection="1">
      <alignment horizontal="center" vertical="center"/>
    </xf>
    <xf numFmtId="0" fontId="0" fillId="25" borderId="9" xfId="0" applyFill="1" applyBorder="1" applyAlignment="1"/>
    <xf numFmtId="0" fontId="0" fillId="25" borderId="32" xfId="0" applyFill="1" applyBorder="1" applyAlignment="1"/>
    <xf numFmtId="0" fontId="0" fillId="25" borderId="29" xfId="0" applyFill="1" applyBorder="1" applyAlignment="1"/>
    <xf numFmtId="0" fontId="0" fillId="25" borderId="107" xfId="0" applyFill="1" applyBorder="1" applyAlignment="1">
      <alignment shrinkToFit="1"/>
    </xf>
    <xf numFmtId="0" fontId="0" fillId="25" borderId="106" xfId="0" applyFill="1" applyBorder="1" applyAlignment="1">
      <alignment shrinkToFit="1"/>
    </xf>
    <xf numFmtId="0" fontId="0" fillId="25" borderId="108" xfId="0" applyFill="1" applyBorder="1" applyAlignment="1">
      <alignment shrinkToFit="1"/>
    </xf>
    <xf numFmtId="0" fontId="0" fillId="25" borderId="14" xfId="0" applyFill="1" applyBorder="1" applyAlignment="1">
      <alignment shrinkToFit="1"/>
    </xf>
    <xf numFmtId="0" fontId="0" fillId="25" borderId="31" xfId="0" applyFill="1" applyBorder="1" applyAlignment="1">
      <alignment shrinkToFit="1"/>
    </xf>
    <xf numFmtId="0" fontId="0" fillId="25" borderId="84" xfId="0" applyFill="1" applyBorder="1" applyAlignment="1">
      <alignment shrinkToFit="1"/>
    </xf>
    <xf numFmtId="0" fontId="6" fillId="2" borderId="0" xfId="0" applyFont="1" applyFill="1" applyAlignment="1">
      <alignment horizontal="left" vertical="top" wrapText="1"/>
    </xf>
    <xf numFmtId="49" fontId="4" fillId="4" borderId="74" xfId="2" applyNumberFormat="1" applyFont="1" applyFill="1" applyBorder="1" applyAlignment="1">
      <alignment horizontal="center" vertical="center"/>
    </xf>
    <xf numFmtId="49" fontId="4" fillId="4" borderId="75" xfId="2" applyNumberFormat="1" applyFont="1" applyFill="1" applyBorder="1" applyAlignment="1">
      <alignment horizontal="center" vertical="center"/>
    </xf>
    <xf numFmtId="49" fontId="4" fillId="4" borderId="77" xfId="2" applyNumberFormat="1" applyFont="1" applyFill="1" applyBorder="1" applyAlignment="1">
      <alignment horizontal="center" vertical="center"/>
    </xf>
    <xf numFmtId="49" fontId="4" fillId="2" borderId="0" xfId="0" applyNumberFormat="1" applyFont="1" applyFill="1" applyBorder="1" applyAlignment="1">
      <alignment horizontal="left" vertical="center" wrapText="1"/>
    </xf>
    <xf numFmtId="49" fontId="4" fillId="2" borderId="2" xfId="0" applyNumberFormat="1" applyFont="1" applyFill="1" applyBorder="1" applyAlignment="1">
      <alignment horizontal="left" vertical="center" wrapText="1"/>
    </xf>
    <xf numFmtId="49" fontId="11" fillId="2" borderId="74" xfId="0" applyNumberFormat="1" applyFont="1" applyFill="1" applyBorder="1" applyAlignment="1">
      <alignment horizontal="center" vertical="center"/>
    </xf>
    <xf numFmtId="49" fontId="11" fillId="2" borderId="75" xfId="0" applyNumberFormat="1" applyFont="1" applyFill="1" applyBorder="1" applyAlignment="1">
      <alignment horizontal="center" vertical="center"/>
    </xf>
    <xf numFmtId="49" fontId="11" fillId="2" borderId="19" xfId="0" applyNumberFormat="1" applyFont="1" applyFill="1" applyBorder="1" applyAlignment="1">
      <alignment horizontal="center" vertical="center"/>
    </xf>
    <xf numFmtId="49" fontId="34" fillId="2" borderId="78" xfId="0" applyNumberFormat="1" applyFont="1" applyFill="1" applyBorder="1" applyAlignment="1">
      <alignment horizontal="left" vertical="center" wrapText="1"/>
    </xf>
    <xf numFmtId="49" fontId="34" fillId="2" borderId="0" xfId="0" applyNumberFormat="1" applyFont="1" applyFill="1" applyBorder="1" applyAlignment="1">
      <alignment horizontal="left" vertical="center" wrapText="1"/>
    </xf>
    <xf numFmtId="49" fontId="46" fillId="2" borderId="74" xfId="0" applyNumberFormat="1" applyFont="1" applyFill="1" applyBorder="1" applyAlignment="1">
      <alignment horizontal="center" vertical="center"/>
    </xf>
    <xf numFmtId="0" fontId="10" fillId="2" borderId="50" xfId="0" applyFont="1" applyFill="1" applyBorder="1" applyAlignment="1" applyProtection="1">
      <alignment horizontal="center" vertical="center"/>
    </xf>
    <xf numFmtId="0" fontId="10" fillId="2" borderId="1" xfId="0" applyFont="1" applyFill="1" applyBorder="1" applyAlignment="1" applyProtection="1">
      <alignment horizontal="center" vertical="center"/>
    </xf>
    <xf numFmtId="0" fontId="10" fillId="2" borderId="44" xfId="0" applyFont="1" applyFill="1" applyBorder="1" applyAlignment="1" applyProtection="1">
      <alignment horizontal="center" vertical="center"/>
    </xf>
    <xf numFmtId="0" fontId="10" fillId="2" borderId="79" xfId="0" applyFont="1" applyFill="1" applyBorder="1" applyAlignment="1" applyProtection="1">
      <alignment horizontal="center" vertical="center"/>
    </xf>
    <xf numFmtId="0" fontId="10" fillId="2" borderId="2" xfId="0" applyFont="1" applyFill="1" applyBorder="1" applyAlignment="1" applyProtection="1">
      <alignment horizontal="center" vertical="center"/>
    </xf>
    <xf numFmtId="0" fontId="10" fillId="2" borderId="62" xfId="0" applyFont="1" applyFill="1" applyBorder="1" applyAlignment="1" applyProtection="1">
      <alignment horizontal="center" vertical="center"/>
    </xf>
    <xf numFmtId="0" fontId="5" fillId="2" borderId="0" xfId="0" applyFont="1" applyFill="1" applyAlignment="1" applyProtection="1">
      <alignment horizontal="left" vertical="center" wrapText="1"/>
    </xf>
    <xf numFmtId="0" fontId="53" fillId="2" borderId="50" xfId="0" applyFont="1" applyFill="1" applyBorder="1" applyAlignment="1" applyProtection="1">
      <alignment horizontal="center" vertical="center"/>
    </xf>
    <xf numFmtId="0" fontId="53" fillId="2" borderId="1" xfId="0" applyFont="1" applyFill="1" applyBorder="1" applyAlignment="1" applyProtection="1">
      <alignment horizontal="center" vertical="center"/>
    </xf>
    <xf numFmtId="0" fontId="53" fillId="2" borderId="44" xfId="0" applyFont="1" applyFill="1" applyBorder="1" applyAlignment="1" applyProtection="1">
      <alignment horizontal="center" vertical="center"/>
    </xf>
    <xf numFmtId="0" fontId="53" fillId="2" borderId="79" xfId="0" applyFont="1" applyFill="1" applyBorder="1" applyAlignment="1" applyProtection="1">
      <alignment horizontal="center" vertical="center"/>
    </xf>
    <xf numFmtId="0" fontId="53" fillId="2" borderId="2" xfId="0" applyFont="1" applyFill="1" applyBorder="1" applyAlignment="1" applyProtection="1">
      <alignment horizontal="center" vertical="center"/>
    </xf>
    <xf numFmtId="0" fontId="53" fillId="2" borderId="62" xfId="0" applyFont="1" applyFill="1" applyBorder="1" applyAlignment="1" applyProtection="1">
      <alignment horizontal="center" vertical="center"/>
    </xf>
    <xf numFmtId="0" fontId="3" fillId="2" borderId="0" xfId="0" applyFont="1" applyFill="1" applyAlignment="1" applyProtection="1">
      <alignment horizontal="left" vertical="center" wrapText="1"/>
    </xf>
    <xf numFmtId="0" fontId="0" fillId="6" borderId="9" xfId="0" applyNumberFormat="1" applyFill="1" applyBorder="1" applyAlignment="1">
      <alignment horizontal="center" vertical="center"/>
    </xf>
    <xf numFmtId="0" fontId="0" fillId="6" borderId="32" xfId="0" applyNumberFormat="1" applyFill="1" applyBorder="1" applyAlignment="1">
      <alignment horizontal="center" vertical="center"/>
    </xf>
    <xf numFmtId="0" fontId="0" fillId="6" borderId="29" xfId="0" applyNumberFormat="1" applyFill="1" applyBorder="1" applyAlignment="1">
      <alignment horizontal="center" vertical="center"/>
    </xf>
    <xf numFmtId="0" fontId="0" fillId="0" borderId="46" xfId="0" applyNumberFormat="1" applyBorder="1" applyAlignment="1">
      <alignment horizontal="center" vertical="center"/>
    </xf>
    <xf numFmtId="0" fontId="0" fillId="0" borderId="32" xfId="0" applyNumberFormat="1" applyBorder="1" applyAlignment="1">
      <alignment horizontal="center" vertical="center"/>
    </xf>
    <xf numFmtId="0" fontId="0" fillId="0" borderId="29" xfId="0" applyNumberFormat="1" applyBorder="1" applyAlignment="1">
      <alignment horizontal="center" vertical="center"/>
    </xf>
    <xf numFmtId="0" fontId="0" fillId="0" borderId="46" xfId="0" applyNumberFormat="1" applyBorder="1" applyAlignment="1">
      <alignment horizontal="center" vertical="center" shrinkToFit="1"/>
    </xf>
    <xf numFmtId="0" fontId="0" fillId="0" borderId="29" xfId="0" applyNumberFormat="1" applyBorder="1" applyAlignment="1">
      <alignment horizontal="center" vertical="center" shrinkToFit="1"/>
    </xf>
    <xf numFmtId="0" fontId="8" fillId="0" borderId="0" xfId="0" applyNumberFormat="1" applyFont="1" applyFill="1" applyBorder="1" applyAlignment="1" applyProtection="1">
      <alignment horizontal="center" shrinkToFit="1"/>
    </xf>
    <xf numFmtId="0" fontId="0" fillId="0" borderId="0" xfId="0" applyNumberFormat="1" applyFill="1" applyBorder="1" applyAlignment="1">
      <alignment horizontal="center" vertical="center"/>
    </xf>
    <xf numFmtId="0" fontId="8" fillId="11" borderId="25" xfId="0" applyFont="1" applyFill="1" applyBorder="1" applyAlignment="1" applyProtection="1">
      <alignment horizontal="center" shrinkToFit="1"/>
    </xf>
    <xf numFmtId="0" fontId="8" fillId="11" borderId="38" xfId="0" applyFont="1" applyFill="1" applyBorder="1" applyAlignment="1" applyProtection="1">
      <alignment horizontal="center" shrinkToFit="1"/>
    </xf>
    <xf numFmtId="0" fontId="8" fillId="11" borderId="8" xfId="0" applyFont="1" applyFill="1" applyBorder="1" applyAlignment="1" applyProtection="1">
      <alignment horizontal="center" shrinkToFit="1"/>
    </xf>
    <xf numFmtId="0" fontId="8" fillId="11" borderId="3" xfId="0" applyFont="1" applyFill="1" applyBorder="1" applyAlignment="1" applyProtection="1">
      <alignment horizontal="center" shrinkToFit="1"/>
    </xf>
    <xf numFmtId="0" fontId="8" fillId="11" borderId="55" xfId="0" applyFont="1" applyFill="1" applyBorder="1" applyAlignment="1" applyProtection="1">
      <alignment horizontal="center" shrinkToFit="1"/>
    </xf>
    <xf numFmtId="0" fontId="8" fillId="11" borderId="82" xfId="0" applyFont="1" applyFill="1" applyBorder="1" applyAlignment="1" applyProtection="1">
      <alignment horizontal="center" shrinkToFit="1"/>
    </xf>
    <xf numFmtId="0" fontId="8" fillId="11" borderId="80" xfId="0" applyFont="1" applyFill="1" applyBorder="1" applyAlignment="1" applyProtection="1">
      <alignment horizontal="center" shrinkToFit="1"/>
    </xf>
    <xf numFmtId="0" fontId="8" fillId="11" borderId="81" xfId="0" applyFont="1" applyFill="1" applyBorder="1" applyAlignment="1" applyProtection="1">
      <alignment horizontal="center" shrinkToFit="1"/>
    </xf>
    <xf numFmtId="0" fontId="8" fillId="11" borderId="53" xfId="0" applyFont="1" applyFill="1" applyBorder="1" applyAlignment="1" applyProtection="1">
      <alignment horizontal="center" shrinkToFit="1"/>
    </xf>
    <xf numFmtId="0" fontId="8" fillId="11" borderId="5" xfId="0" applyFont="1" applyFill="1" applyBorder="1" applyAlignment="1" applyProtection="1">
      <alignment horizontal="center" shrinkToFit="1"/>
    </xf>
    <xf numFmtId="0" fontId="33" fillId="14" borderId="0" xfId="0" applyNumberFormat="1" applyFont="1" applyFill="1" applyAlignment="1">
      <alignment horizontal="center" vertical="center"/>
    </xf>
    <xf numFmtId="0" fontId="4" fillId="8" borderId="0" xfId="0" applyNumberFormat="1" applyFont="1" applyFill="1" applyBorder="1" applyAlignment="1">
      <alignment horizontal="distributed" indent="1"/>
    </xf>
    <xf numFmtId="0" fontId="0" fillId="8" borderId="0" xfId="0" applyNumberFormat="1" applyFill="1" applyAlignment="1">
      <alignment horizontal="right" vertical="center"/>
    </xf>
    <xf numFmtId="0" fontId="6" fillId="8" borderId="32" xfId="0" applyNumberFormat="1" applyFont="1" applyFill="1" applyBorder="1" applyAlignment="1">
      <alignment horizontal="center"/>
    </xf>
    <xf numFmtId="0" fontId="0" fillId="8" borderId="0" xfId="0" applyNumberFormat="1" applyFill="1" applyAlignment="1">
      <alignment horizontal="left" wrapText="1"/>
    </xf>
    <xf numFmtId="0" fontId="14" fillId="14" borderId="0" xfId="0" applyNumberFormat="1" applyFont="1" applyFill="1" applyAlignment="1">
      <alignment horizontal="left" vertical="center"/>
    </xf>
    <xf numFmtId="0" fontId="3" fillId="8" borderId="31" xfId="0" applyNumberFormat="1" applyFont="1" applyFill="1" applyBorder="1" applyAlignment="1">
      <alignment horizontal="distributed" vertical="center" indent="1"/>
    </xf>
    <xf numFmtId="49" fontId="0" fillId="8" borderId="0" xfId="0" applyNumberFormat="1" applyFill="1" applyAlignment="1">
      <alignment horizontal="center" shrinkToFit="1"/>
    </xf>
    <xf numFmtId="0" fontId="0" fillId="8" borderId="0" xfId="0" applyNumberFormat="1" applyFill="1" applyAlignment="1">
      <alignment horizontal="center" shrinkToFit="1"/>
    </xf>
    <xf numFmtId="0" fontId="6" fillId="8" borderId="0" xfId="0" applyNumberFormat="1" applyFont="1" applyFill="1" applyBorder="1" applyAlignment="1">
      <alignment horizontal="left" shrinkToFit="1"/>
    </xf>
    <xf numFmtId="0" fontId="22" fillId="0" borderId="92" xfId="0" applyNumberFormat="1" applyFont="1" applyBorder="1" applyAlignment="1">
      <alignment horizontal="center" vertical="center"/>
    </xf>
    <xf numFmtId="0" fontId="22" fillId="0" borderId="2" xfId="0" applyNumberFormat="1" applyFont="1" applyBorder="1" applyAlignment="1">
      <alignment horizontal="center" vertical="center"/>
    </xf>
    <xf numFmtId="0" fontId="0" fillId="5" borderId="5" xfId="0" applyNumberFormat="1" applyFill="1" applyBorder="1" applyAlignment="1">
      <alignment horizontal="center" vertical="center"/>
    </xf>
    <xf numFmtId="0" fontId="0" fillId="0" borderId="78" xfId="0" applyNumberFormat="1" applyFont="1" applyBorder="1" applyAlignment="1">
      <alignment horizontal="center" vertical="center"/>
    </xf>
    <xf numFmtId="0" fontId="0" fillId="0" borderId="0" xfId="0" applyNumberFormat="1" applyFont="1" applyBorder="1" applyAlignment="1">
      <alignment horizontal="center" vertical="center"/>
    </xf>
    <xf numFmtId="0" fontId="0" fillId="0" borderId="93" xfId="0" applyNumberFormat="1" applyFont="1" applyBorder="1" applyAlignment="1">
      <alignment horizontal="center" vertical="center"/>
    </xf>
    <xf numFmtId="49" fontId="0" fillId="0" borderId="46" xfId="0" applyNumberFormat="1" applyBorder="1" applyAlignment="1">
      <alignment horizontal="center" vertical="center" shrinkToFit="1"/>
    </xf>
    <xf numFmtId="0" fontId="0" fillId="8" borderId="0" xfId="0" applyNumberFormat="1" applyFill="1" applyBorder="1" applyAlignment="1">
      <alignment horizontal="right"/>
    </xf>
    <xf numFmtId="0" fontId="28" fillId="8" borderId="0" xfId="0" applyNumberFormat="1" applyFont="1" applyFill="1" applyAlignment="1">
      <alignment horizontal="right" wrapText="1"/>
    </xf>
    <xf numFmtId="0" fontId="31" fillId="8" borderId="0" xfId="0" applyNumberFormat="1" applyFont="1" applyFill="1" applyAlignment="1">
      <alignment horizontal="center" vertical="center" shrinkToFit="1"/>
    </xf>
    <xf numFmtId="49" fontId="0" fillId="8" borderId="31" xfId="0" applyNumberFormat="1" applyFill="1" applyBorder="1" applyAlignment="1">
      <alignment horizontal="center"/>
    </xf>
    <xf numFmtId="0" fontId="0" fillId="8" borderId="0" xfId="0" applyNumberFormat="1" applyFill="1" applyBorder="1" applyAlignment="1">
      <alignment horizontal="right" vertical="center"/>
    </xf>
    <xf numFmtId="0" fontId="0" fillId="8" borderId="61" xfId="0" applyNumberFormat="1" applyFill="1" applyBorder="1" applyAlignment="1">
      <alignment horizontal="right" vertical="center"/>
    </xf>
    <xf numFmtId="0" fontId="6" fillId="5" borderId="90" xfId="0" applyNumberFormat="1" applyFont="1" applyFill="1" applyBorder="1" applyAlignment="1">
      <alignment horizontal="center" vertical="center"/>
    </xf>
    <xf numFmtId="0" fontId="6" fillId="5" borderId="91" xfId="0" applyNumberFormat="1" applyFont="1" applyFill="1" applyBorder="1" applyAlignment="1">
      <alignment horizontal="center" vertical="center"/>
    </xf>
    <xf numFmtId="0" fontId="14" fillId="12" borderId="74" xfId="0" applyNumberFormat="1" applyFont="1" applyFill="1" applyBorder="1" applyAlignment="1">
      <alignment horizontal="center" vertical="center" shrinkToFit="1"/>
    </xf>
    <xf numFmtId="0" fontId="14" fillId="12" borderId="75" xfId="0" applyNumberFormat="1" applyFont="1" applyFill="1" applyBorder="1" applyAlignment="1">
      <alignment horizontal="center" vertical="center" shrinkToFit="1"/>
    </xf>
    <xf numFmtId="0" fontId="14" fillId="12" borderId="19" xfId="0" applyNumberFormat="1" applyFont="1" applyFill="1" applyBorder="1" applyAlignment="1">
      <alignment horizontal="center" vertical="center" shrinkToFit="1"/>
    </xf>
    <xf numFmtId="49" fontId="0" fillId="8" borderId="0" xfId="0" applyNumberFormat="1" applyFont="1" applyFill="1" applyAlignment="1">
      <alignment horizontal="left"/>
    </xf>
    <xf numFmtId="0" fontId="0" fillId="8" borderId="0" xfId="0" applyNumberFormat="1" applyFont="1" applyFill="1" applyAlignment="1">
      <alignment horizontal="left"/>
    </xf>
    <xf numFmtId="0" fontId="29" fillId="8" borderId="0" xfId="0" applyNumberFormat="1" applyFont="1" applyFill="1" applyBorder="1" applyAlignment="1">
      <alignment horizontal="left" vertical="center" wrapText="1"/>
    </xf>
    <xf numFmtId="0" fontId="6" fillId="8" borderId="0" xfId="0" applyNumberFormat="1" applyFont="1" applyFill="1" applyAlignment="1">
      <alignment horizontal="left" shrinkToFit="1"/>
    </xf>
    <xf numFmtId="0" fontId="0" fillId="8" borderId="0" xfId="0" applyNumberFormat="1" applyFill="1" applyAlignment="1">
      <alignment horizontal="center" vertical="center"/>
    </xf>
    <xf numFmtId="0" fontId="0" fillId="13" borderId="80" xfId="0" applyNumberFormat="1" applyFill="1" applyBorder="1" applyAlignment="1">
      <alignment horizontal="center" vertical="center"/>
    </xf>
    <xf numFmtId="0" fontId="0" fillId="13" borderId="81" xfId="0" applyNumberFormat="1" applyFill="1" applyBorder="1" applyAlignment="1">
      <alignment horizontal="center" vertical="center"/>
    </xf>
    <xf numFmtId="0" fontId="0" fillId="13" borderId="20" xfId="0" applyNumberFormat="1" applyFill="1" applyBorder="1" applyAlignment="1">
      <alignment horizontal="center" vertical="center"/>
    </xf>
    <xf numFmtId="0" fontId="0" fillId="13" borderId="53" xfId="0" applyNumberFormat="1" applyFill="1" applyBorder="1" applyAlignment="1">
      <alignment horizontal="center" vertical="center"/>
    </xf>
    <xf numFmtId="0" fontId="0" fillId="13" borderId="5" xfId="0" applyNumberFormat="1" applyFill="1" applyBorder="1" applyAlignment="1">
      <alignment horizontal="center" vertical="center"/>
    </xf>
    <xf numFmtId="0" fontId="0" fillId="13" borderId="54" xfId="0" applyNumberFormat="1" applyFill="1" applyBorder="1" applyAlignment="1">
      <alignment horizontal="center" vertical="center"/>
    </xf>
    <xf numFmtId="0" fontId="6" fillId="8" borderId="31" xfId="0" applyNumberFormat="1" applyFont="1" applyFill="1" applyBorder="1" applyAlignment="1">
      <alignment horizontal="center"/>
    </xf>
    <xf numFmtId="0" fontId="6" fillId="5" borderId="81" xfId="0" applyNumberFormat="1" applyFont="1" applyFill="1" applyBorder="1" applyAlignment="1">
      <alignment horizontal="center" vertical="center"/>
    </xf>
    <xf numFmtId="0" fontId="6" fillId="5" borderId="38" xfId="0" applyNumberFormat="1" applyFont="1" applyFill="1" applyBorder="1" applyAlignment="1">
      <alignment horizontal="center" vertical="center"/>
    </xf>
    <xf numFmtId="0" fontId="0" fillId="5" borderId="38" xfId="0" applyNumberFormat="1" applyFill="1" applyBorder="1" applyAlignment="1">
      <alignment horizontal="center" vertical="center"/>
    </xf>
    <xf numFmtId="0" fontId="0" fillId="5" borderId="24" xfId="0" applyNumberFormat="1" applyFill="1" applyBorder="1" applyAlignment="1">
      <alignment horizontal="center" vertical="center"/>
    </xf>
    <xf numFmtId="0" fontId="0" fillId="5" borderId="81" xfId="0" applyNumberFormat="1" applyFill="1" applyBorder="1" applyAlignment="1">
      <alignment horizontal="center" vertical="center"/>
    </xf>
    <xf numFmtId="0" fontId="2" fillId="7" borderId="85" xfId="0" applyNumberFormat="1" applyFont="1" applyFill="1" applyBorder="1" applyAlignment="1">
      <alignment horizontal="center" vertical="center" wrapText="1"/>
    </xf>
    <xf numFmtId="0" fontId="2" fillId="7" borderId="86" xfId="0" applyNumberFormat="1" applyFont="1" applyFill="1" applyBorder="1" applyAlignment="1">
      <alignment horizontal="center" vertical="center"/>
    </xf>
    <xf numFmtId="0" fontId="0" fillId="5" borderId="80" xfId="0" applyNumberFormat="1" applyFill="1" applyBorder="1" applyAlignment="1">
      <alignment horizontal="center" vertical="center"/>
    </xf>
    <xf numFmtId="0" fontId="0" fillId="5" borderId="20" xfId="0" applyNumberFormat="1" applyFill="1" applyBorder="1" applyAlignment="1">
      <alignment horizontal="center" vertical="center"/>
    </xf>
    <xf numFmtId="0" fontId="0" fillId="5" borderId="87" xfId="0" applyNumberFormat="1" applyFill="1" applyBorder="1" applyAlignment="1">
      <alignment horizontal="center" vertical="center"/>
    </xf>
    <xf numFmtId="0" fontId="0" fillId="5" borderId="88" xfId="0" applyNumberFormat="1" applyFill="1" applyBorder="1" applyAlignment="1">
      <alignment horizontal="center" vertical="center"/>
    </xf>
    <xf numFmtId="0" fontId="0" fillId="5" borderId="50" xfId="0" applyNumberFormat="1" applyFill="1" applyBorder="1" applyAlignment="1">
      <alignment horizontal="center" vertical="center"/>
    </xf>
    <xf numFmtId="0" fontId="0" fillId="5" borderId="41" xfId="0" applyNumberFormat="1" applyFill="1" applyBorder="1" applyAlignment="1">
      <alignment horizontal="center" vertical="center"/>
    </xf>
    <xf numFmtId="0" fontId="0" fillId="5" borderId="79" xfId="0" applyNumberFormat="1" applyFill="1" applyBorder="1" applyAlignment="1">
      <alignment horizontal="center" vertical="center"/>
    </xf>
    <xf numFmtId="0" fontId="0" fillId="5" borderId="89" xfId="0" applyNumberFormat="1" applyFill="1" applyBorder="1" applyAlignment="1">
      <alignment horizontal="center" vertical="center"/>
    </xf>
    <xf numFmtId="0" fontId="0" fillId="5" borderId="65" xfId="0" applyNumberFormat="1" applyFill="1" applyBorder="1" applyAlignment="1">
      <alignment horizontal="center" vertical="center"/>
    </xf>
    <xf numFmtId="0" fontId="0" fillId="5" borderId="66" xfId="0" applyNumberFormat="1" applyFill="1" applyBorder="1" applyAlignment="1">
      <alignment horizontal="center" vertical="center"/>
    </xf>
    <xf numFmtId="0" fontId="0" fillId="10" borderId="5" xfId="0" applyNumberFormat="1" applyFill="1" applyBorder="1" applyAlignment="1">
      <alignment horizontal="center" vertical="center"/>
    </xf>
    <xf numFmtId="0" fontId="0" fillId="0" borderId="38" xfId="0" applyNumberFormat="1" applyBorder="1" applyAlignment="1">
      <alignment horizontal="center" vertical="center"/>
    </xf>
    <xf numFmtId="0" fontId="0" fillId="0" borderId="45" xfId="0" applyNumberFormat="1" applyBorder="1" applyAlignment="1">
      <alignment horizontal="center" vertical="center"/>
    </xf>
    <xf numFmtId="0" fontId="0" fillId="0" borderId="42" xfId="0" applyNumberFormat="1" applyBorder="1" applyAlignment="1">
      <alignment horizontal="center" vertical="center"/>
    </xf>
    <xf numFmtId="0" fontId="0" fillId="0" borderId="43" xfId="0" applyNumberFormat="1" applyBorder="1" applyAlignment="1">
      <alignment horizontal="center" vertical="center"/>
    </xf>
    <xf numFmtId="0" fontId="0" fillId="6" borderId="91" xfId="0" applyNumberFormat="1" applyFill="1" applyBorder="1" applyAlignment="1">
      <alignment horizontal="center" vertical="center"/>
    </xf>
    <xf numFmtId="0" fontId="0" fillId="6" borderId="42" xfId="0" applyNumberFormat="1" applyFill="1" applyBorder="1" applyAlignment="1">
      <alignment horizontal="center" vertical="center"/>
    </xf>
    <xf numFmtId="0" fontId="0" fillId="6" borderId="43" xfId="0" applyNumberFormat="1" applyFill="1" applyBorder="1" applyAlignment="1">
      <alignment horizontal="center" vertical="center"/>
    </xf>
    <xf numFmtId="0" fontId="0" fillId="0" borderId="25" xfId="0" applyNumberFormat="1" applyBorder="1" applyAlignment="1">
      <alignment horizontal="center" vertical="center"/>
    </xf>
    <xf numFmtId="0" fontId="0" fillId="6" borderId="50" xfId="0" applyNumberFormat="1" applyFill="1" applyBorder="1" applyAlignment="1">
      <alignment horizontal="center" vertical="center"/>
    </xf>
    <xf numFmtId="0" fontId="0" fillId="6" borderId="1" xfId="0" applyNumberFormat="1" applyFill="1" applyBorder="1" applyAlignment="1">
      <alignment horizontal="center" vertical="center"/>
    </xf>
    <xf numFmtId="0" fontId="0" fillId="6" borderId="41" xfId="0" applyNumberFormat="1" applyFill="1" applyBorder="1" applyAlignment="1">
      <alignment horizontal="center" vertical="center"/>
    </xf>
    <xf numFmtId="0" fontId="0" fillId="6" borderId="83" xfId="0" applyNumberFormat="1" applyFill="1" applyBorder="1" applyAlignment="1">
      <alignment horizontal="center" vertical="center"/>
    </xf>
    <xf numFmtId="0" fontId="0" fillId="6" borderId="31" xfId="0" applyNumberFormat="1" applyFill="1" applyBorder="1" applyAlignment="1">
      <alignment horizontal="center" vertical="center"/>
    </xf>
    <xf numFmtId="0" fontId="0" fillId="6" borderId="84" xfId="0" applyNumberFormat="1" applyFill="1" applyBorder="1" applyAlignment="1">
      <alignment horizontal="center" vertical="center"/>
    </xf>
    <xf numFmtId="0" fontId="22" fillId="6" borderId="35" xfId="0" applyNumberFormat="1" applyFont="1" applyFill="1" applyBorder="1" applyAlignment="1">
      <alignment horizontal="center" vertical="center"/>
    </xf>
    <xf numFmtId="0" fontId="22" fillId="6" borderId="1" xfId="0" applyNumberFormat="1" applyFont="1" applyFill="1" applyBorder="1" applyAlignment="1">
      <alignment horizontal="center" vertical="center"/>
    </xf>
    <xf numFmtId="0" fontId="22" fillId="6" borderId="14" xfId="0" applyNumberFormat="1" applyFont="1" applyFill="1" applyBorder="1" applyAlignment="1">
      <alignment horizontal="center" vertical="center"/>
    </xf>
    <xf numFmtId="0" fontId="22" fillId="6" borderId="31" xfId="0" applyNumberFormat="1" applyFont="1" applyFill="1" applyBorder="1" applyAlignment="1">
      <alignment horizontal="center" vertical="center"/>
    </xf>
    <xf numFmtId="0" fontId="0" fillId="6" borderId="44" xfId="0" applyNumberFormat="1" applyFill="1" applyBorder="1" applyAlignment="1">
      <alignment horizontal="center" vertical="center"/>
    </xf>
    <xf numFmtId="0" fontId="0" fillId="6" borderId="15" xfId="0" applyNumberFormat="1" applyFill="1" applyBorder="1" applyAlignment="1">
      <alignment horizontal="center" vertical="center"/>
    </xf>
    <xf numFmtId="0" fontId="0" fillId="21" borderId="80" xfId="0" applyNumberFormat="1" applyFill="1" applyBorder="1" applyAlignment="1">
      <alignment horizontal="center" vertical="center"/>
    </xf>
    <xf numFmtId="0" fontId="0" fillId="21" borderId="81" xfId="0" applyNumberFormat="1" applyFill="1" applyBorder="1" applyAlignment="1">
      <alignment horizontal="center" vertical="center"/>
    </xf>
    <xf numFmtId="0" fontId="0" fillId="21" borderId="25" xfId="0" applyNumberFormat="1" applyFill="1" applyBorder="1" applyAlignment="1">
      <alignment horizontal="center" vertical="center"/>
    </xf>
    <xf numFmtId="0" fontId="0" fillId="21" borderId="38" xfId="0" applyNumberFormat="1" applyFill="1" applyBorder="1" applyAlignment="1">
      <alignment horizontal="center" vertical="center"/>
    </xf>
    <xf numFmtId="0" fontId="0" fillId="21" borderId="44" xfId="0" applyNumberFormat="1" applyFill="1" applyBorder="1" applyAlignment="1">
      <alignment horizontal="center" vertical="center"/>
    </xf>
    <xf numFmtId="0" fontId="0" fillId="21" borderId="62" xfId="0" applyNumberFormat="1" applyFill="1" applyBorder="1" applyAlignment="1">
      <alignment horizontal="center" vertical="center"/>
    </xf>
    <xf numFmtId="0" fontId="0" fillId="21" borderId="1" xfId="0" applyNumberFormat="1" applyFill="1" applyBorder="1" applyAlignment="1">
      <alignment horizontal="center" vertical="center"/>
    </xf>
    <xf numFmtId="0" fontId="0" fillId="21" borderId="2" xfId="0" applyNumberFormat="1" applyFill="1" applyBorder="1" applyAlignment="1">
      <alignment horizontal="center" vertical="center"/>
    </xf>
    <xf numFmtId="0" fontId="15" fillId="0" borderId="0" xfId="0" applyNumberFormat="1" applyFont="1" applyFill="1" applyBorder="1" applyAlignment="1" applyProtection="1">
      <alignment horizontal="center" vertical="center" shrinkToFit="1"/>
    </xf>
    <xf numFmtId="49" fontId="15" fillId="11" borderId="6" xfId="0" applyNumberFormat="1" applyFont="1" applyFill="1" applyBorder="1" applyAlignment="1" applyProtection="1">
      <alignment horizontal="center" vertical="center" shrinkToFit="1"/>
    </xf>
    <xf numFmtId="49" fontId="15" fillId="11" borderId="7" xfId="0" applyNumberFormat="1" applyFont="1" applyFill="1" applyBorder="1" applyAlignment="1" applyProtection="1">
      <alignment horizontal="center" vertical="center" shrinkToFit="1"/>
    </xf>
    <xf numFmtId="0" fontId="0" fillId="22" borderId="94" xfId="0" applyNumberFormat="1" applyFill="1" applyBorder="1" applyAlignment="1">
      <alignment horizontal="center" vertical="center"/>
    </xf>
    <xf numFmtId="0" fontId="0" fillId="22" borderId="95" xfId="0" applyNumberFormat="1" applyFill="1" applyBorder="1" applyAlignment="1">
      <alignment horizontal="center" vertical="center"/>
    </xf>
    <xf numFmtId="0" fontId="0" fillId="22" borderId="96" xfId="0" applyNumberFormat="1" applyFill="1" applyBorder="1" applyAlignment="1">
      <alignment horizontal="center" vertical="center"/>
    </xf>
    <xf numFmtId="0" fontId="0" fillId="8" borderId="0" xfId="0" applyNumberFormat="1" applyFill="1" applyBorder="1" applyAlignment="1" applyProtection="1">
      <alignment horizontal="right" vertical="center"/>
      <protection locked="0"/>
    </xf>
    <xf numFmtId="0" fontId="0" fillId="8" borderId="61" xfId="0" applyNumberFormat="1" applyFill="1" applyBorder="1" applyAlignment="1" applyProtection="1">
      <alignment horizontal="right" vertical="center"/>
      <protection locked="0"/>
    </xf>
    <xf numFmtId="0" fontId="14" fillId="12" borderId="74" xfId="0" applyNumberFormat="1" applyFont="1" applyFill="1" applyBorder="1" applyAlignment="1" applyProtection="1">
      <alignment horizontal="center" vertical="center" shrinkToFit="1"/>
      <protection locked="0"/>
    </xf>
    <xf numFmtId="0" fontId="14" fillId="12" borderId="75" xfId="0" applyNumberFormat="1" applyFont="1" applyFill="1" applyBorder="1" applyAlignment="1" applyProtection="1">
      <alignment horizontal="center" vertical="center" shrinkToFit="1"/>
      <protection locked="0"/>
    </xf>
    <xf numFmtId="0" fontId="14" fillId="12" borderId="19" xfId="0" applyNumberFormat="1" applyFont="1" applyFill="1" applyBorder="1" applyAlignment="1" applyProtection="1">
      <alignment horizontal="center" vertical="center" shrinkToFit="1"/>
      <protection locked="0"/>
    </xf>
    <xf numFmtId="0" fontId="29" fillId="8" borderId="0" xfId="0" applyNumberFormat="1" applyFont="1" applyFill="1" applyBorder="1" applyAlignment="1" applyProtection="1">
      <alignment horizontal="left" vertical="center" wrapText="1"/>
      <protection locked="0"/>
    </xf>
    <xf numFmtId="0" fontId="0" fillId="8" borderId="0" xfId="0" applyNumberFormat="1" applyFill="1" applyAlignment="1" applyProtection="1">
      <alignment horizontal="center" vertical="center"/>
      <protection locked="0"/>
    </xf>
    <xf numFmtId="0" fontId="3" fillId="8" borderId="31" xfId="0" applyNumberFormat="1" applyFont="1" applyFill="1" applyBorder="1" applyAlignment="1" applyProtection="1">
      <alignment horizontal="distributed" vertical="center" indent="1"/>
      <protection locked="0"/>
    </xf>
    <xf numFmtId="0" fontId="6" fillId="8" borderId="0" xfId="0" applyNumberFormat="1" applyFont="1" applyFill="1" applyAlignment="1" applyProtection="1">
      <alignment horizontal="left" shrinkToFit="1"/>
      <protection locked="0"/>
    </xf>
    <xf numFmtId="0" fontId="4" fillId="8" borderId="0" xfId="0" applyNumberFormat="1" applyFont="1" applyFill="1" applyBorder="1" applyAlignment="1" applyProtection="1">
      <alignment horizontal="distributed" indent="1"/>
      <protection locked="0"/>
    </xf>
    <xf numFmtId="0" fontId="0" fillId="8" borderId="0" xfId="0" applyNumberFormat="1" applyFill="1" applyAlignment="1" applyProtection="1">
      <alignment horizontal="left" wrapText="1"/>
      <protection locked="0"/>
    </xf>
    <xf numFmtId="0" fontId="6" fillId="8" borderId="0" xfId="0" applyNumberFormat="1" applyFont="1" applyFill="1" applyBorder="1" applyAlignment="1" applyProtection="1">
      <alignment horizontal="left" shrinkToFit="1"/>
      <protection locked="0"/>
    </xf>
    <xf numFmtId="0" fontId="28" fillId="8" borderId="0" xfId="0" applyNumberFormat="1" applyFont="1" applyFill="1" applyAlignment="1" applyProtection="1">
      <alignment horizontal="right" wrapText="1"/>
      <protection locked="0"/>
    </xf>
    <xf numFmtId="0" fontId="6" fillId="8" borderId="31" xfId="0" applyNumberFormat="1" applyFont="1" applyFill="1" applyBorder="1" applyAlignment="1" applyProtection="1">
      <alignment horizontal="center"/>
      <protection locked="0"/>
    </xf>
    <xf numFmtId="0" fontId="33" fillId="14" borderId="0" xfId="0" applyNumberFormat="1" applyFont="1" applyFill="1" applyAlignment="1" applyProtection="1">
      <alignment horizontal="center" vertical="center"/>
      <protection locked="0"/>
    </xf>
    <xf numFmtId="0" fontId="14" fillId="14" borderId="0" xfId="0" applyNumberFormat="1" applyFont="1" applyFill="1" applyAlignment="1" applyProtection="1">
      <alignment horizontal="left" vertical="center"/>
      <protection locked="0"/>
    </xf>
    <xf numFmtId="0" fontId="0" fillId="8" borderId="0" xfId="0" applyNumberFormat="1" applyFill="1" applyAlignment="1" applyProtection="1">
      <alignment horizontal="right" vertical="center"/>
      <protection locked="0"/>
    </xf>
    <xf numFmtId="0" fontId="6" fillId="8" borderId="32" xfId="0" applyNumberFormat="1" applyFont="1" applyFill="1" applyBorder="1" applyAlignment="1" applyProtection="1">
      <alignment horizontal="center"/>
      <protection locked="0"/>
    </xf>
    <xf numFmtId="0" fontId="0" fillId="8" borderId="0" xfId="0" applyNumberFormat="1" applyFill="1" applyBorder="1" applyAlignment="1" applyProtection="1">
      <alignment horizontal="right"/>
      <protection locked="0"/>
    </xf>
    <xf numFmtId="49" fontId="0" fillId="8" borderId="31" xfId="0" applyNumberFormat="1" applyFill="1" applyBorder="1" applyAlignment="1" applyProtection="1">
      <alignment horizontal="center"/>
      <protection locked="0"/>
    </xf>
    <xf numFmtId="0" fontId="31" fillId="8" borderId="0" xfId="0" applyNumberFormat="1" applyFont="1" applyFill="1" applyAlignment="1" applyProtection="1">
      <alignment horizontal="center" vertical="center" shrinkToFit="1"/>
      <protection locked="0"/>
    </xf>
    <xf numFmtId="0" fontId="0" fillId="5" borderId="87" xfId="0" applyNumberFormat="1" applyFill="1" applyBorder="1" applyAlignment="1" applyProtection="1">
      <alignment horizontal="center" vertical="center"/>
      <protection locked="0"/>
    </xf>
    <xf numFmtId="0" fontId="0" fillId="5" borderId="88" xfId="0" applyNumberFormat="1" applyFill="1" applyBorder="1" applyAlignment="1" applyProtection="1">
      <alignment horizontal="center" vertical="center"/>
      <protection locked="0"/>
    </xf>
    <xf numFmtId="0" fontId="0" fillId="5" borderId="50" xfId="0" applyNumberFormat="1" applyFill="1" applyBorder="1" applyAlignment="1" applyProtection="1">
      <alignment horizontal="center" vertical="center"/>
      <protection locked="0"/>
    </xf>
    <xf numFmtId="0" fontId="0" fillId="5" borderId="41" xfId="0" applyNumberFormat="1" applyFill="1" applyBorder="1" applyAlignment="1" applyProtection="1">
      <alignment horizontal="center" vertical="center"/>
      <protection locked="0"/>
    </xf>
    <xf numFmtId="0" fontId="0" fillId="5" borderId="79" xfId="0" applyNumberFormat="1" applyFill="1" applyBorder="1" applyAlignment="1" applyProtection="1">
      <alignment horizontal="center" vertical="center"/>
      <protection locked="0"/>
    </xf>
    <xf numFmtId="0" fontId="0" fillId="5" borderId="89" xfId="0" applyNumberFormat="1" applyFill="1" applyBorder="1" applyAlignment="1" applyProtection="1">
      <alignment horizontal="center" vertical="center"/>
      <protection locked="0"/>
    </xf>
    <xf numFmtId="0" fontId="0" fillId="5" borderId="81" xfId="0" applyNumberFormat="1" applyFill="1" applyBorder="1" applyAlignment="1" applyProtection="1">
      <alignment horizontal="center" vertical="center"/>
      <protection locked="0"/>
    </xf>
    <xf numFmtId="0" fontId="0" fillId="5" borderId="38" xfId="0" applyNumberFormat="1" applyFill="1" applyBorder="1" applyAlignment="1" applyProtection="1">
      <alignment horizontal="center" vertical="center"/>
      <protection locked="0"/>
    </xf>
    <xf numFmtId="0" fontId="0" fillId="5" borderId="65" xfId="0" applyNumberFormat="1" applyFill="1" applyBorder="1" applyAlignment="1" applyProtection="1">
      <alignment horizontal="center" vertical="center"/>
      <protection locked="0"/>
    </xf>
    <xf numFmtId="0" fontId="0" fillId="5" borderId="66" xfId="0" applyNumberFormat="1" applyFill="1" applyBorder="1" applyAlignment="1" applyProtection="1">
      <alignment horizontal="center" vertical="center"/>
      <protection locked="0"/>
    </xf>
    <xf numFmtId="0" fontId="6" fillId="5" borderId="81" xfId="0" applyNumberFormat="1" applyFont="1" applyFill="1" applyBorder="1" applyAlignment="1" applyProtection="1">
      <alignment horizontal="center" vertical="center"/>
      <protection locked="0"/>
    </xf>
    <xf numFmtId="0" fontId="6" fillId="5" borderId="38" xfId="0" applyNumberFormat="1" applyFont="1" applyFill="1" applyBorder="1" applyAlignment="1" applyProtection="1">
      <alignment horizontal="center" vertical="center"/>
      <protection locked="0"/>
    </xf>
    <xf numFmtId="49" fontId="0" fillId="8" borderId="0" xfId="0" applyNumberFormat="1" applyFont="1" applyFill="1" applyAlignment="1" applyProtection="1">
      <alignment horizontal="left"/>
      <protection locked="0"/>
    </xf>
    <xf numFmtId="0" fontId="0" fillId="8" borderId="0" xfId="0" applyNumberFormat="1" applyFont="1" applyFill="1" applyAlignment="1" applyProtection="1">
      <alignment horizontal="left"/>
      <protection locked="0"/>
    </xf>
    <xf numFmtId="49" fontId="0" fillId="8" borderId="0" xfId="0" applyNumberFormat="1" applyFill="1" applyAlignment="1" applyProtection="1">
      <alignment horizontal="center" shrinkToFit="1"/>
      <protection locked="0"/>
    </xf>
    <xf numFmtId="0" fontId="0" fillId="8" borderId="0" xfId="0" applyNumberFormat="1" applyFill="1" applyAlignment="1" applyProtection="1">
      <alignment horizontal="center" shrinkToFit="1"/>
      <protection locked="0"/>
    </xf>
    <xf numFmtId="0" fontId="0" fillId="5" borderId="80" xfId="0" applyNumberFormat="1" applyFill="1" applyBorder="1" applyAlignment="1" applyProtection="1">
      <alignment horizontal="center" vertical="center"/>
      <protection locked="0"/>
    </xf>
    <xf numFmtId="0" fontId="0" fillId="5" borderId="20" xfId="0" applyNumberFormat="1" applyFill="1" applyBorder="1" applyAlignment="1" applyProtection="1">
      <alignment horizontal="center" vertical="center"/>
      <protection locked="0"/>
    </xf>
    <xf numFmtId="0" fontId="6" fillId="5" borderId="90" xfId="0" applyNumberFormat="1" applyFont="1" applyFill="1" applyBorder="1" applyAlignment="1" applyProtection="1">
      <alignment horizontal="center" vertical="center"/>
      <protection locked="0"/>
    </xf>
    <xf numFmtId="0" fontId="6" fillId="5" borderId="91" xfId="0" applyNumberFormat="1" applyFont="1" applyFill="1" applyBorder="1" applyAlignment="1" applyProtection="1">
      <alignment horizontal="center" vertical="center"/>
      <protection locked="0"/>
    </xf>
    <xf numFmtId="0" fontId="2" fillId="7" borderId="85" xfId="0" applyNumberFormat="1" applyFont="1" applyFill="1" applyBorder="1" applyAlignment="1" applyProtection="1">
      <alignment horizontal="center" vertical="center" wrapText="1"/>
      <protection locked="0"/>
    </xf>
    <xf numFmtId="0" fontId="2" fillId="7" borderId="86" xfId="0" applyNumberFormat="1" applyFont="1" applyFill="1" applyBorder="1" applyAlignment="1" applyProtection="1">
      <alignment horizontal="center" vertical="center"/>
      <protection locked="0"/>
    </xf>
    <xf numFmtId="0" fontId="0" fillId="13" borderId="80" xfId="0" applyNumberFormat="1" applyFill="1" applyBorder="1" applyAlignment="1" applyProtection="1">
      <alignment horizontal="center" vertical="center"/>
      <protection locked="0"/>
    </xf>
    <xf numFmtId="0" fontId="0" fillId="13" borderId="81" xfId="0" applyNumberFormat="1" applyFill="1" applyBorder="1" applyAlignment="1" applyProtection="1">
      <alignment horizontal="center" vertical="center"/>
      <protection locked="0"/>
    </xf>
    <xf numFmtId="0" fontId="0" fillId="13" borderId="20" xfId="0" applyNumberFormat="1" applyFill="1" applyBorder="1" applyAlignment="1" applyProtection="1">
      <alignment horizontal="center" vertical="center"/>
      <protection locked="0"/>
    </xf>
    <xf numFmtId="0" fontId="0" fillId="13" borderId="53" xfId="0" applyNumberFormat="1" applyFill="1" applyBorder="1" applyAlignment="1" applyProtection="1">
      <alignment horizontal="center" vertical="center"/>
      <protection locked="0"/>
    </xf>
    <xf numFmtId="0" fontId="0" fillId="13" borderId="5" xfId="0" applyNumberFormat="1" applyFill="1" applyBorder="1" applyAlignment="1" applyProtection="1">
      <alignment horizontal="center" vertical="center"/>
      <protection locked="0"/>
    </xf>
    <xf numFmtId="0" fontId="0" fillId="13" borderId="54" xfId="0" applyNumberFormat="1" applyFill="1" applyBorder="1" applyAlignment="1" applyProtection="1">
      <alignment horizontal="center" vertical="center"/>
      <protection locked="0"/>
    </xf>
    <xf numFmtId="0" fontId="0" fillId="5" borderId="24" xfId="0" applyNumberFormat="1" applyFill="1" applyBorder="1" applyAlignment="1" applyProtection="1">
      <alignment horizontal="center" vertical="center"/>
      <protection locked="0"/>
    </xf>
    <xf numFmtId="49" fontId="0" fillId="0" borderId="46" xfId="0" applyNumberFormat="1" applyBorder="1" applyAlignment="1" applyProtection="1">
      <alignment horizontal="center" vertical="center" shrinkToFit="1"/>
    </xf>
    <xf numFmtId="0" fontId="0" fillId="0" borderId="29" xfId="0" applyNumberFormat="1" applyBorder="1" applyAlignment="1" applyProtection="1">
      <alignment horizontal="center" vertical="center" shrinkToFit="1"/>
    </xf>
    <xf numFmtId="0" fontId="0" fillId="0" borderId="46" xfId="0" applyNumberFormat="1" applyBorder="1" applyAlignment="1" applyProtection="1">
      <alignment horizontal="center" vertical="center"/>
    </xf>
    <xf numFmtId="0" fontId="0" fillId="0" borderId="32" xfId="0" applyNumberFormat="1" applyBorder="1" applyAlignment="1" applyProtection="1">
      <alignment horizontal="center" vertical="center"/>
    </xf>
    <xf numFmtId="0" fontId="0" fillId="0" borderId="29" xfId="0" applyNumberFormat="1" applyBorder="1" applyAlignment="1" applyProtection="1">
      <alignment horizontal="center" vertical="center"/>
    </xf>
    <xf numFmtId="0" fontId="0" fillId="6" borderId="9" xfId="0" applyNumberFormat="1" applyFill="1" applyBorder="1" applyAlignment="1" applyProtection="1">
      <alignment horizontal="center" vertical="center"/>
    </xf>
    <xf numFmtId="0" fontId="0" fillId="6" borderId="32" xfId="0" applyNumberFormat="1" applyFill="1" applyBorder="1" applyAlignment="1" applyProtection="1">
      <alignment horizontal="center" vertical="center"/>
    </xf>
    <xf numFmtId="0" fontId="0" fillId="6" borderId="29" xfId="0" applyNumberFormat="1" applyFill="1" applyBorder="1" applyAlignment="1" applyProtection="1">
      <alignment horizontal="center" vertical="center"/>
    </xf>
    <xf numFmtId="49" fontId="0" fillId="0" borderId="29" xfId="0" applyNumberFormat="1" applyBorder="1" applyAlignment="1" applyProtection="1">
      <alignment horizontal="center" vertical="center" shrinkToFit="1"/>
    </xf>
    <xf numFmtId="0" fontId="0" fillId="0" borderId="25" xfId="0" applyNumberFormat="1" applyBorder="1" applyAlignment="1" applyProtection="1">
      <alignment horizontal="center" vertical="center"/>
      <protection locked="0"/>
    </xf>
    <xf numFmtId="0" fontId="0" fillId="0" borderId="38" xfId="0" applyNumberFormat="1" applyBorder="1" applyAlignment="1" applyProtection="1">
      <alignment horizontal="center" vertical="center"/>
      <protection locked="0"/>
    </xf>
    <xf numFmtId="0" fontId="0" fillId="0" borderId="50" xfId="0" applyNumberFormat="1" applyBorder="1" applyAlignment="1" applyProtection="1">
      <alignment horizontal="center" vertical="center"/>
    </xf>
    <xf numFmtId="0" fontId="0" fillId="0" borderId="1" xfId="0" applyNumberFormat="1" applyBorder="1" applyAlignment="1" applyProtection="1">
      <alignment horizontal="center" vertical="center"/>
    </xf>
    <xf numFmtId="0" fontId="0" fillId="0" borderId="41" xfId="0" applyNumberFormat="1" applyBorder="1" applyAlignment="1" applyProtection="1">
      <alignment horizontal="center" vertical="center"/>
    </xf>
    <xf numFmtId="0" fontId="0" fillId="6" borderId="35" xfId="0" applyNumberFormat="1" applyFill="1" applyBorder="1" applyAlignment="1" applyProtection="1">
      <alignment horizontal="center" vertical="center"/>
    </xf>
    <xf numFmtId="0" fontId="0" fillId="6" borderId="1" xfId="0" applyNumberFormat="1" applyFill="1" applyBorder="1" applyAlignment="1" applyProtection="1">
      <alignment horizontal="center" vertical="center"/>
    </xf>
    <xf numFmtId="0" fontId="0" fillId="6" borderId="41" xfId="0" applyNumberFormat="1" applyFill="1" applyBorder="1" applyAlignment="1" applyProtection="1">
      <alignment horizontal="center" vertical="center"/>
    </xf>
    <xf numFmtId="0" fontId="0" fillId="5" borderId="5" xfId="0" applyNumberFormat="1" applyFill="1" applyBorder="1" applyAlignment="1" applyProtection="1">
      <alignment horizontal="center" vertical="center"/>
      <protection locked="0"/>
    </xf>
    <xf numFmtId="0" fontId="0" fillId="10" borderId="5" xfId="0" applyNumberFormat="1" applyFill="1" applyBorder="1" applyAlignment="1" applyProtection="1">
      <alignment horizontal="center" vertical="center"/>
      <protection locked="0"/>
    </xf>
    <xf numFmtId="0" fontId="0" fillId="0" borderId="79" xfId="0" applyNumberFormat="1" applyBorder="1" applyAlignment="1" applyProtection="1">
      <alignment horizontal="center" vertical="center"/>
    </xf>
    <xf numFmtId="0" fontId="0" fillId="0" borderId="2" xfId="0" applyNumberFormat="1" applyBorder="1" applyAlignment="1" applyProtection="1">
      <alignment horizontal="center" vertical="center"/>
    </xf>
    <xf numFmtId="0" fontId="0" fillId="0" borderId="89" xfId="0" applyNumberFormat="1" applyBorder="1" applyAlignment="1" applyProtection="1">
      <alignment horizontal="center" vertical="center"/>
    </xf>
    <xf numFmtId="0" fontId="0" fillId="6" borderId="92" xfId="0" applyNumberFormat="1" applyFill="1" applyBorder="1" applyAlignment="1" applyProtection="1">
      <alignment horizontal="center" vertical="center"/>
    </xf>
    <xf numFmtId="0" fontId="0" fillId="6" borderId="2" xfId="0" applyNumberFormat="1" applyFill="1" applyBorder="1" applyAlignment="1" applyProtection="1">
      <alignment horizontal="center" vertical="center"/>
    </xf>
    <xf numFmtId="0" fontId="0" fillId="6" borderId="89" xfId="0" applyNumberFormat="1" applyFill="1" applyBorder="1" applyAlignment="1" applyProtection="1">
      <alignment horizontal="center" vertical="center"/>
    </xf>
    <xf numFmtId="0" fontId="0" fillId="23" borderId="50" xfId="0" applyNumberFormat="1" applyFill="1" applyBorder="1" applyAlignment="1" applyProtection="1">
      <alignment horizontal="center" vertical="center"/>
      <protection locked="0"/>
    </xf>
    <xf numFmtId="0" fontId="0" fillId="23" borderId="1" xfId="0" applyNumberFormat="1" applyFill="1" applyBorder="1" applyAlignment="1" applyProtection="1">
      <alignment horizontal="center" vertical="center"/>
      <protection locked="0"/>
    </xf>
    <xf numFmtId="0" fontId="0" fillId="23" borderId="41" xfId="0" applyNumberFormat="1" applyFill="1" applyBorder="1" applyAlignment="1" applyProtection="1">
      <alignment horizontal="center" vertical="center"/>
      <protection locked="0"/>
    </xf>
    <xf numFmtId="0" fontId="0" fillId="23" borderId="78" xfId="0" applyNumberFormat="1" applyFill="1" applyBorder="1" applyAlignment="1" applyProtection="1">
      <alignment horizontal="center" vertical="center"/>
      <protection locked="0"/>
    </xf>
    <xf numFmtId="0" fontId="0" fillId="23" borderId="0" xfId="0" applyNumberFormat="1" applyFill="1" applyBorder="1" applyAlignment="1" applyProtection="1">
      <alignment horizontal="center" vertical="center"/>
      <protection locked="0"/>
    </xf>
    <xf numFmtId="0" fontId="0" fillId="23" borderId="93" xfId="0" applyNumberFormat="1" applyFill="1" applyBorder="1" applyAlignment="1" applyProtection="1">
      <alignment horizontal="center" vertical="center"/>
      <protection locked="0"/>
    </xf>
    <xf numFmtId="0" fontId="0" fillId="0" borderId="47" xfId="0" applyNumberFormat="1" applyFont="1" applyBorder="1" applyAlignment="1" applyProtection="1">
      <alignment horizontal="center" vertical="center"/>
      <protection locked="0"/>
    </xf>
    <xf numFmtId="0" fontId="0" fillId="0" borderId="48" xfId="0" applyNumberFormat="1" applyFont="1" applyBorder="1" applyAlignment="1" applyProtection="1">
      <alignment horizontal="center" vertical="center"/>
      <protection locked="0"/>
    </xf>
    <xf numFmtId="0" fontId="0" fillId="0" borderId="23" xfId="0" applyNumberFormat="1" applyFont="1" applyBorder="1" applyAlignment="1" applyProtection="1">
      <alignment horizontal="center" vertical="center"/>
      <protection locked="0"/>
    </xf>
    <xf numFmtId="0" fontId="22" fillId="0" borderId="21" xfId="0" applyNumberFormat="1" applyFont="1" applyBorder="1" applyAlignment="1" applyProtection="1">
      <alignment horizontal="center" vertical="center"/>
      <protection locked="0"/>
    </xf>
    <xf numFmtId="0" fontId="22" fillId="0" borderId="48" xfId="0" applyNumberFormat="1" applyFont="1" applyBorder="1" applyAlignment="1" applyProtection="1">
      <alignment horizontal="center" vertical="center"/>
      <protection locked="0"/>
    </xf>
    <xf numFmtId="0" fontId="15" fillId="10" borderId="34" xfId="0" applyNumberFormat="1" applyFont="1" applyFill="1" applyBorder="1" applyAlignment="1" applyProtection="1">
      <alignment horizontal="center" vertical="center" shrinkToFit="1"/>
      <protection locked="0"/>
    </xf>
    <xf numFmtId="0" fontId="15" fillId="10" borderId="65" xfId="0" applyNumberFormat="1" applyFont="1" applyFill="1" applyBorder="1" applyAlignment="1" applyProtection="1">
      <alignment horizontal="center" vertical="center" shrinkToFit="1"/>
      <protection locked="0"/>
    </xf>
    <xf numFmtId="0" fontId="8" fillId="10" borderId="80" xfId="0" applyNumberFormat="1" applyFont="1" applyFill="1" applyBorder="1" applyAlignment="1" applyProtection="1">
      <alignment horizontal="center" shrinkToFit="1"/>
      <protection locked="0"/>
    </xf>
    <xf numFmtId="0" fontId="8" fillId="10" borderId="81" xfId="0" applyNumberFormat="1" applyFont="1" applyFill="1" applyBorder="1" applyAlignment="1" applyProtection="1">
      <alignment horizontal="center" shrinkToFit="1"/>
      <protection locked="0"/>
    </xf>
    <xf numFmtId="0" fontId="8" fillId="10" borderId="53" xfId="0" applyNumberFormat="1" applyFont="1" applyFill="1" applyBorder="1" applyAlignment="1" applyProtection="1">
      <alignment horizontal="center" shrinkToFit="1"/>
      <protection locked="0"/>
    </xf>
    <xf numFmtId="0" fontId="8" fillId="10" borderId="5" xfId="0" applyNumberFormat="1" applyFont="1" applyFill="1" applyBorder="1" applyAlignment="1" applyProtection="1">
      <alignment horizontal="center" shrinkToFit="1"/>
      <protection locked="0"/>
    </xf>
    <xf numFmtId="0" fontId="8" fillId="10" borderId="25" xfId="0" applyNumberFormat="1" applyFont="1" applyFill="1" applyBorder="1" applyAlignment="1" applyProtection="1">
      <alignment horizontal="center" shrinkToFit="1"/>
      <protection locked="0"/>
    </xf>
    <xf numFmtId="0" fontId="8" fillId="10" borderId="38" xfId="0" applyNumberFormat="1" applyFont="1" applyFill="1" applyBorder="1" applyAlignment="1" applyProtection="1">
      <alignment horizontal="center" shrinkToFit="1"/>
      <protection locked="0"/>
    </xf>
    <xf numFmtId="0" fontId="0" fillId="23" borderId="44" xfId="0" applyNumberFormat="1" applyFill="1" applyBorder="1" applyAlignment="1" applyProtection="1">
      <alignment horizontal="center" vertical="center"/>
      <protection locked="0"/>
    </xf>
    <xf numFmtId="0" fontId="0" fillId="23" borderId="61" xfId="0" applyNumberFormat="1" applyFill="1" applyBorder="1" applyAlignment="1" applyProtection="1">
      <alignment horizontal="center" vertical="center"/>
      <protection locked="0"/>
    </xf>
    <xf numFmtId="0" fontId="22" fillId="23" borderId="35" xfId="0" applyNumberFormat="1" applyFont="1" applyFill="1" applyBorder="1" applyAlignment="1" applyProtection="1">
      <alignment horizontal="center" vertical="center"/>
      <protection locked="0"/>
    </xf>
    <xf numFmtId="0" fontId="22" fillId="23" borderId="1" xfId="0" applyNumberFormat="1" applyFont="1" applyFill="1" applyBorder="1" applyAlignment="1" applyProtection="1">
      <alignment horizontal="center" vertical="center"/>
      <protection locked="0"/>
    </xf>
    <xf numFmtId="0" fontId="22" fillId="23" borderId="97" xfId="0" applyNumberFormat="1" applyFont="1" applyFill="1" applyBorder="1" applyAlignment="1" applyProtection="1">
      <alignment horizontal="center" vertical="center"/>
      <protection locked="0"/>
    </xf>
    <xf numFmtId="0" fontId="22" fillId="23" borderId="0" xfId="0" applyNumberFormat="1" applyFont="1" applyFill="1" applyBorder="1" applyAlignment="1" applyProtection="1">
      <alignment horizontal="center" vertical="center"/>
      <protection locked="0"/>
    </xf>
    <xf numFmtId="0" fontId="0" fillId="21" borderId="50" xfId="0" applyNumberFormat="1" applyFill="1" applyBorder="1" applyAlignment="1" applyProtection="1">
      <alignment horizontal="center" vertical="center"/>
      <protection locked="0"/>
    </xf>
    <xf numFmtId="0" fontId="0" fillId="21" borderId="1" xfId="0" applyNumberFormat="1" applyFill="1" applyBorder="1" applyAlignment="1" applyProtection="1">
      <alignment horizontal="center" vertical="center"/>
      <protection locked="0"/>
    </xf>
    <xf numFmtId="0" fontId="0" fillId="21" borderId="41" xfId="0" applyNumberFormat="1" applyFill="1" applyBorder="1" applyAlignment="1" applyProtection="1">
      <alignment horizontal="center" vertical="center"/>
      <protection locked="0"/>
    </xf>
    <xf numFmtId="0" fontId="0" fillId="21" borderId="79" xfId="0" applyNumberFormat="1" applyFill="1" applyBorder="1" applyAlignment="1" applyProtection="1">
      <alignment horizontal="center" vertical="center"/>
      <protection locked="0"/>
    </xf>
    <xf numFmtId="0" fontId="0" fillId="21" borderId="2" xfId="0" applyNumberFormat="1" applyFill="1" applyBorder="1" applyAlignment="1" applyProtection="1">
      <alignment horizontal="center" vertical="center"/>
      <protection locked="0"/>
    </xf>
    <xf numFmtId="0" fontId="0" fillId="21" borderId="89" xfId="0" applyNumberFormat="1" applyFill="1" applyBorder="1" applyAlignment="1" applyProtection="1">
      <alignment horizontal="center" vertical="center"/>
      <protection locked="0"/>
    </xf>
    <xf numFmtId="0" fontId="0" fillId="21" borderId="44" xfId="0" applyNumberFormat="1" applyFill="1" applyBorder="1" applyAlignment="1" applyProtection="1">
      <alignment horizontal="center" vertical="center"/>
      <protection locked="0"/>
    </xf>
    <xf numFmtId="0" fontId="0" fillId="21" borderId="62" xfId="0" applyNumberFormat="1" applyFill="1" applyBorder="1" applyAlignment="1" applyProtection="1">
      <alignment horizontal="center" vertical="center"/>
      <protection locked="0"/>
    </xf>
    <xf numFmtId="0" fontId="0" fillId="7" borderId="98" xfId="0" applyNumberFormat="1" applyFill="1" applyBorder="1" applyAlignment="1" applyProtection="1">
      <alignment horizontal="center" vertical="center"/>
      <protection locked="0"/>
    </xf>
    <xf numFmtId="0" fontId="0" fillId="7" borderId="99" xfId="0" applyNumberFormat="1" applyFill="1" applyBorder="1" applyAlignment="1" applyProtection="1">
      <alignment horizontal="center" vertical="center"/>
      <protection locked="0"/>
    </xf>
    <xf numFmtId="0" fontId="0" fillId="7" borderId="100" xfId="0" applyNumberFormat="1" applyFill="1" applyBorder="1" applyAlignment="1" applyProtection="1">
      <alignment horizontal="center" vertical="center"/>
      <protection locked="0"/>
    </xf>
    <xf numFmtId="0" fontId="8" fillId="10" borderId="8" xfId="0" applyNumberFormat="1" applyFont="1" applyFill="1" applyBorder="1" applyAlignment="1" applyProtection="1">
      <alignment horizontal="center" shrinkToFit="1"/>
      <protection locked="0"/>
    </xf>
    <xf numFmtId="0" fontId="8" fillId="10" borderId="3" xfId="0" applyNumberFormat="1" applyFont="1" applyFill="1" applyBorder="1" applyAlignment="1" applyProtection="1">
      <alignment horizontal="center" shrinkToFit="1"/>
      <protection locked="0"/>
    </xf>
    <xf numFmtId="0" fontId="8" fillId="10" borderId="55" xfId="0" applyNumberFormat="1" applyFont="1" applyFill="1" applyBorder="1" applyAlignment="1" applyProtection="1">
      <alignment horizontal="center" shrinkToFit="1"/>
      <protection locked="0"/>
    </xf>
    <xf numFmtId="0" fontId="8" fillId="10" borderId="82" xfId="0" applyNumberFormat="1" applyFont="1" applyFill="1" applyBorder="1" applyAlignment="1" applyProtection="1">
      <alignment horizontal="center" shrinkToFit="1"/>
      <protection locked="0"/>
    </xf>
    <xf numFmtId="0" fontId="17" fillId="8" borderId="32" xfId="0" applyFont="1" applyFill="1" applyBorder="1" applyAlignment="1">
      <alignment horizontal="left" indent="5"/>
    </xf>
    <xf numFmtId="0" fontId="20" fillId="8" borderId="31" xfId="0" applyFont="1" applyFill="1" applyBorder="1" applyAlignment="1">
      <alignment horizontal="left" indent="3"/>
    </xf>
    <xf numFmtId="0" fontId="3" fillId="8" borderId="0" xfId="0" applyFont="1" applyFill="1" applyAlignment="1">
      <alignment horizontal="right" vertical="center"/>
    </xf>
    <xf numFmtId="0" fontId="32" fillId="8" borderId="0" xfId="0" applyFont="1" applyFill="1" applyAlignment="1">
      <alignment horizontal="center"/>
    </xf>
    <xf numFmtId="0" fontId="16" fillId="16" borderId="5" xfId="0" applyFont="1" applyFill="1" applyBorder="1" applyAlignment="1">
      <alignment horizontal="center" vertical="center"/>
    </xf>
    <xf numFmtId="0" fontId="0" fillId="16" borderId="5" xfId="0" applyFill="1" applyBorder="1" applyAlignment="1">
      <alignment horizontal="center" vertical="center"/>
    </xf>
    <xf numFmtId="0" fontId="18" fillId="16" borderId="9" xfId="0" applyFont="1" applyFill="1" applyBorder="1" applyAlignment="1">
      <alignment horizontal="center" vertical="center"/>
    </xf>
    <xf numFmtId="0" fontId="18" fillId="16" borderId="32" xfId="0" applyFont="1" applyFill="1" applyBorder="1" applyAlignment="1">
      <alignment horizontal="center" vertical="center"/>
    </xf>
    <xf numFmtId="0" fontId="18" fillId="16" borderId="29" xfId="0" applyFont="1" applyFill="1" applyBorder="1" applyAlignment="1">
      <alignment horizontal="center" vertical="center"/>
    </xf>
    <xf numFmtId="0" fontId="17" fillId="16" borderId="9" xfId="0" applyFont="1" applyFill="1" applyBorder="1" applyAlignment="1">
      <alignment horizontal="center" vertical="center"/>
    </xf>
    <xf numFmtId="0" fontId="17" fillId="16" borderId="32" xfId="0" applyFont="1" applyFill="1" applyBorder="1" applyAlignment="1">
      <alignment horizontal="center" vertical="center"/>
    </xf>
    <xf numFmtId="0" fontId="17" fillId="16" borderId="29" xfId="0" applyFont="1" applyFill="1" applyBorder="1" applyAlignment="1">
      <alignment horizontal="center" vertical="center"/>
    </xf>
    <xf numFmtId="0" fontId="0" fillId="16" borderId="5" xfId="0" applyFont="1" applyFill="1" applyBorder="1" applyAlignment="1">
      <alignment horizontal="center" vertical="center"/>
    </xf>
    <xf numFmtId="38" fontId="47" fillId="25" borderId="0" xfId="3" applyFont="1" applyFill="1" applyBorder="1" applyAlignment="1"/>
    <xf numFmtId="0" fontId="47" fillId="0" borderId="31" xfId="0" applyFont="1" applyBorder="1"/>
    <xf numFmtId="38" fontId="47" fillId="0" borderId="31" xfId="3" applyFont="1" applyBorder="1" applyAlignment="1"/>
    <xf numFmtId="0" fontId="47" fillId="0" borderId="31" xfId="0" applyFont="1" applyBorder="1" applyAlignment="1">
      <alignment horizontal="right"/>
    </xf>
    <xf numFmtId="0" fontId="29" fillId="0" borderId="0" xfId="0" applyFont="1"/>
  </cellXfs>
  <cellStyles count="4">
    <cellStyle name="ハイパーリンク" xfId="1" builtinId="8"/>
    <cellStyle name="桁区切り" xfId="3" builtinId="6"/>
    <cellStyle name="標準" xfId="0" builtinId="0"/>
    <cellStyle name="標準_Sheet1" xfId="2"/>
  </cellStyles>
  <dxfs count="4">
    <dxf>
      <fill>
        <patternFill>
          <bgColor theme="4"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1A9E8"/>
      <color rgb="FFF7D1F2"/>
      <color rgb="FFE5B5DC"/>
      <color rgb="FFA4F6D7"/>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260350</xdr:colOff>
      <xdr:row>0</xdr:row>
      <xdr:rowOff>0</xdr:rowOff>
    </xdr:from>
    <xdr:to>
      <xdr:col>13</xdr:col>
      <xdr:colOff>177800</xdr:colOff>
      <xdr:row>1</xdr:row>
      <xdr:rowOff>44450</xdr:rowOff>
    </xdr:to>
    <xdr:sp macro="" textlink="">
      <xdr:nvSpPr>
        <xdr:cNvPr id="22439" name="横巻き 6">
          <a:extLst>
            <a:ext uri="{FF2B5EF4-FFF2-40B4-BE49-F238E27FC236}">
              <a16:creationId xmlns:a16="http://schemas.microsoft.com/office/drawing/2014/main" id="{944765B7-C2A7-4A28-8113-263015D375CF}"/>
            </a:ext>
          </a:extLst>
        </xdr:cNvPr>
        <xdr:cNvSpPr>
          <a:spLocks noChangeArrowheads="1"/>
        </xdr:cNvSpPr>
      </xdr:nvSpPr>
      <xdr:spPr bwMode="auto">
        <a:xfrm>
          <a:off x="654050" y="0"/>
          <a:ext cx="3543300" cy="488950"/>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234950</xdr:colOff>
      <xdr:row>1</xdr:row>
      <xdr:rowOff>203200</xdr:rowOff>
    </xdr:from>
    <xdr:to>
      <xdr:col>14</xdr:col>
      <xdr:colOff>120650</xdr:colOff>
      <xdr:row>25</xdr:row>
      <xdr:rowOff>31750</xdr:rowOff>
    </xdr:to>
    <xdr:sp macro="" textlink="">
      <xdr:nvSpPr>
        <xdr:cNvPr id="22440" name="正方形/長方形 1">
          <a:extLst>
            <a:ext uri="{FF2B5EF4-FFF2-40B4-BE49-F238E27FC236}">
              <a16:creationId xmlns:a16="http://schemas.microsoft.com/office/drawing/2014/main" id="{D03882A3-9FFC-4459-B5CD-A253DD3D1D30}"/>
            </a:ext>
          </a:extLst>
        </xdr:cNvPr>
        <xdr:cNvSpPr>
          <a:spLocks noChangeArrowheads="1"/>
        </xdr:cNvSpPr>
      </xdr:nvSpPr>
      <xdr:spPr bwMode="auto">
        <a:xfrm>
          <a:off x="234950" y="647700"/>
          <a:ext cx="4159250" cy="4781550"/>
        </a:xfrm>
        <a:prstGeom prst="rect">
          <a:avLst/>
        </a:prstGeom>
        <a:noFill/>
        <a:ln w="317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1</xdr:row>
      <xdr:rowOff>76199</xdr:rowOff>
    </xdr:from>
    <xdr:to>
      <xdr:col>13</xdr:col>
      <xdr:colOff>194301</xdr:colOff>
      <xdr:row>4</xdr:row>
      <xdr:rowOff>1352</xdr:rowOff>
    </xdr:to>
    <xdr:sp macro="" textlink="">
      <xdr:nvSpPr>
        <xdr:cNvPr id="3" name="テキスト ボックス 2">
          <a:extLst>
            <a:ext uri="{FF2B5EF4-FFF2-40B4-BE49-F238E27FC236}">
              <a16:creationId xmlns:a16="http://schemas.microsoft.com/office/drawing/2014/main" id="{71AC7409-C26B-4413-A033-4F12D8CB168F}"/>
            </a:ext>
          </a:extLst>
        </xdr:cNvPr>
        <xdr:cNvSpPr txBox="1"/>
      </xdr:nvSpPr>
      <xdr:spPr>
        <a:xfrm>
          <a:off x="466725" y="514349"/>
          <a:ext cx="4591050" cy="59055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ts val="1200"/>
            </a:lnSpc>
            <a:defRPr sz="1000"/>
          </a:pPr>
          <a:r>
            <a:rPr lang="ja-JP" altLang="en-US" sz="1050" b="1" i="0" strike="noStrike">
              <a:solidFill>
                <a:srgbClr val="000000"/>
              </a:solidFill>
              <a:latin typeface="ＭＳ Ｐゴシック"/>
              <a:ea typeface="ＭＳ Ｐゴシック"/>
            </a:rPr>
            <a:t>以下の基本データーを入力し，その後「個人種目エントリー」「リレーエントリー」シートに進んでください。入力が終わったら「提出用出場認知書」をプリントアウトしてください。</a:t>
          </a:r>
        </a:p>
      </xdr:txBody>
    </xdr:sp>
    <xdr:clientData/>
  </xdr:twoCellAnchor>
  <xdr:twoCellAnchor>
    <xdr:from>
      <xdr:col>14</xdr:col>
      <xdr:colOff>209550</xdr:colOff>
      <xdr:row>2</xdr:row>
      <xdr:rowOff>0</xdr:rowOff>
    </xdr:from>
    <xdr:to>
      <xdr:col>23</xdr:col>
      <xdr:colOff>247650</xdr:colOff>
      <xdr:row>9</xdr:row>
      <xdr:rowOff>127000</xdr:rowOff>
    </xdr:to>
    <xdr:sp macro="" textlink="">
      <xdr:nvSpPr>
        <xdr:cNvPr id="22442" name="正方形/長方形 5">
          <a:extLst>
            <a:ext uri="{FF2B5EF4-FFF2-40B4-BE49-F238E27FC236}">
              <a16:creationId xmlns:a16="http://schemas.microsoft.com/office/drawing/2014/main" id="{2E51120A-F74D-4F95-A093-DA3C597D8702}"/>
            </a:ext>
          </a:extLst>
        </xdr:cNvPr>
        <xdr:cNvSpPr>
          <a:spLocks noChangeArrowheads="1"/>
        </xdr:cNvSpPr>
      </xdr:nvSpPr>
      <xdr:spPr bwMode="auto">
        <a:xfrm>
          <a:off x="4483100" y="673100"/>
          <a:ext cx="3302000" cy="1600200"/>
        </a:xfrm>
        <a:prstGeom prst="rect">
          <a:avLst/>
        </a:prstGeom>
        <a:noFill/>
        <a:ln w="317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105410</xdr:colOff>
      <xdr:row>1</xdr:row>
      <xdr:rowOff>96520</xdr:rowOff>
    </xdr:from>
    <xdr:to>
      <xdr:col>23</xdr:col>
      <xdr:colOff>114935</xdr:colOff>
      <xdr:row>4</xdr:row>
      <xdr:rowOff>138</xdr:rowOff>
    </xdr:to>
    <xdr:sp macro="" textlink="">
      <xdr:nvSpPr>
        <xdr:cNvPr id="7610" name="テキスト ボックス 4">
          <a:extLst>
            <a:ext uri="{FF2B5EF4-FFF2-40B4-BE49-F238E27FC236}">
              <a16:creationId xmlns:a16="http://schemas.microsoft.com/office/drawing/2014/main" id="{32FFF126-2E2A-43A8-8ED3-7B509AE70A93}"/>
            </a:ext>
          </a:extLst>
        </xdr:cNvPr>
        <xdr:cNvSpPr txBox="1">
          <a:spLocks noChangeArrowheads="1"/>
        </xdr:cNvSpPr>
      </xdr:nvSpPr>
      <xdr:spPr bwMode="auto">
        <a:xfrm>
          <a:off x="5219700" y="533400"/>
          <a:ext cx="3143250" cy="590550"/>
        </a:xfrm>
        <a:prstGeom prst="rect">
          <a:avLst/>
        </a:prstGeom>
        <a:solidFill>
          <a:srgbClr val="FFFF99"/>
        </a:solidFill>
        <a:ln w="9525">
          <a:noFill/>
          <a:miter lim="800000"/>
          <a:headEnd/>
          <a:tailEnd/>
        </a:ln>
      </xdr:spPr>
      <xdr:txBody>
        <a:bodyPr vertOverflow="clip" wrap="square" lIns="91440" tIns="45720" rIns="91440" bIns="45720" anchor="t" upright="1"/>
        <a:lstStyle/>
        <a:p>
          <a:pPr algn="l" rtl="0">
            <a:lnSpc>
              <a:spcPts val="900"/>
            </a:lnSpc>
            <a:defRPr sz="1000"/>
          </a:pPr>
          <a:r>
            <a:rPr lang="ja-JP" altLang="en-US" sz="1050" b="1" i="0" strike="noStrike">
              <a:solidFill>
                <a:sysClr val="windowText" lastClr="000000"/>
              </a:solidFill>
              <a:latin typeface="ＭＳ Ｐゴシック"/>
              <a:ea typeface="ＭＳ Ｐゴシック"/>
            </a:rPr>
            <a:t>こちらに役員名（</a:t>
          </a:r>
          <a:r>
            <a:rPr lang="en-US" altLang="ja-JP" sz="1050" b="1" i="0" strike="noStrike">
              <a:solidFill>
                <a:sysClr val="windowText" lastClr="000000"/>
              </a:solidFill>
              <a:latin typeface="ＭＳ Ｐゴシック"/>
              <a:ea typeface="ＭＳ Ｐゴシック"/>
            </a:rPr>
            <a:t>1</a:t>
          </a:r>
          <a:r>
            <a:rPr lang="ja-JP" altLang="en-US" sz="1050" b="1" i="0" strike="noStrike">
              <a:solidFill>
                <a:sysClr val="windowText" lastClr="000000"/>
              </a:solidFill>
              <a:latin typeface="ＭＳ Ｐゴシック"/>
              <a:ea typeface="ＭＳ Ｐゴシック"/>
            </a:rPr>
            <a:t>名必須）を入力して下さい。</a:t>
          </a:r>
          <a:endParaRPr lang="en-US" altLang="ja-JP" sz="1050" b="1" i="0" strike="noStrike">
            <a:solidFill>
              <a:sysClr val="windowText" lastClr="000000"/>
            </a:solidFill>
            <a:latin typeface="ＭＳ Ｐゴシック"/>
            <a:ea typeface="ＭＳ Ｐゴシック"/>
          </a:endParaRPr>
        </a:p>
        <a:p>
          <a:pPr algn="l" rtl="0">
            <a:lnSpc>
              <a:spcPts val="900"/>
            </a:lnSpc>
            <a:defRPr sz="1000"/>
          </a:pPr>
          <a:r>
            <a:rPr lang="ja-JP" altLang="en-US" sz="1050" b="1" i="0" strike="noStrike">
              <a:solidFill>
                <a:sysClr val="windowText" lastClr="000000"/>
              </a:solidFill>
              <a:latin typeface="ＭＳ Ｐゴシック"/>
              <a:ea typeface="ＭＳ Ｐゴシック"/>
            </a:rPr>
            <a:t>（主管ｸﾗﾌﾞの大会要項を確認の上、入力下さい）</a:t>
          </a:r>
          <a:endParaRPr lang="en-US" altLang="ja-JP" sz="1050" b="1" i="0" strike="noStrike">
            <a:solidFill>
              <a:sysClr val="windowText" lastClr="000000"/>
            </a:solidFill>
            <a:latin typeface="ＭＳ Ｐゴシック"/>
            <a:ea typeface="ＭＳ Ｐゴシック"/>
          </a:endParaRPr>
        </a:p>
      </xdr:txBody>
    </xdr:sp>
    <xdr:clientData/>
  </xdr:twoCellAnchor>
  <xdr:twoCellAnchor>
    <xdr:from>
      <xdr:col>1</xdr:col>
      <xdr:colOff>565199</xdr:colOff>
      <xdr:row>17</xdr:row>
      <xdr:rowOff>30578</xdr:rowOff>
    </xdr:from>
    <xdr:to>
      <xdr:col>12</xdr:col>
      <xdr:colOff>182290</xdr:colOff>
      <xdr:row>21</xdr:row>
      <xdr:rowOff>117014</xdr:rowOff>
    </xdr:to>
    <xdr:sp macro="" textlink="">
      <xdr:nvSpPr>
        <xdr:cNvPr id="14590" name="テキスト ボックス 1">
          <a:extLst>
            <a:ext uri="{FF2B5EF4-FFF2-40B4-BE49-F238E27FC236}">
              <a16:creationId xmlns:a16="http://schemas.microsoft.com/office/drawing/2014/main" id="{19C303F8-AAE6-4864-8558-B6267A27935A}"/>
            </a:ext>
          </a:extLst>
        </xdr:cNvPr>
        <xdr:cNvSpPr txBox="1">
          <a:spLocks noChangeArrowheads="1"/>
        </xdr:cNvSpPr>
      </xdr:nvSpPr>
      <xdr:spPr bwMode="auto">
        <a:xfrm>
          <a:off x="1066067" y="3744058"/>
          <a:ext cx="3288324" cy="886557"/>
        </a:xfrm>
        <a:prstGeom prst="rect">
          <a:avLst/>
        </a:prstGeom>
        <a:solidFill>
          <a:srgbClr val="FFFFFF"/>
        </a:solidFill>
        <a:ln w="9525">
          <a:solidFill>
            <a:srgbClr val="BCBCBC"/>
          </a:solidFill>
          <a:miter lim="800000"/>
          <a:headEnd/>
          <a:tailEnd/>
        </a:ln>
      </xdr:spPr>
      <xdr:txBody>
        <a:bodyPr vertOverflow="clip" wrap="square" lIns="36576" tIns="18288" rIns="0" bIns="18288" anchor="ctr" upright="1"/>
        <a:lstStyle/>
        <a:p>
          <a:pPr algn="l" rtl="0">
            <a:lnSpc>
              <a:spcPts val="1500"/>
            </a:lnSpc>
            <a:defRPr sz="1000"/>
          </a:pPr>
          <a:r>
            <a:rPr lang="ja-JP" altLang="en-US"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Calibri"/>
              <a:ea typeface="ＭＳ Ｐゴシック"/>
            </a:rPr>
            <a:t>  </a:t>
          </a:r>
          <a:r>
            <a:rPr lang="ja-JP" altLang="en-US" sz="1200" b="1" i="0" u="none" strike="noStrike" baseline="0">
              <a:solidFill>
                <a:srgbClr val="FF0000"/>
              </a:solidFill>
              <a:latin typeface="ＭＳ Ｐゴシック"/>
              <a:ea typeface="ＭＳ Ｐゴシック"/>
            </a:rPr>
            <a:t>↑</a:t>
          </a:r>
          <a:endParaRPr lang="ja-JP" altLang="en-US" sz="1200" b="1" i="0" u="none" strike="noStrike" baseline="0">
            <a:solidFill>
              <a:srgbClr val="FF0000"/>
            </a:solidFill>
            <a:latin typeface="Calibri"/>
            <a:ea typeface="ＭＳ Ｐゴシック"/>
          </a:endParaRPr>
        </a:p>
        <a:p>
          <a:pPr algn="l" rtl="0">
            <a:lnSpc>
              <a:spcPts val="1500"/>
            </a:lnSpc>
            <a:defRPr sz="1000"/>
          </a:pPr>
          <a:r>
            <a:rPr lang="ja-JP" altLang="en-US" sz="1200" b="1" i="0" u="none" strike="noStrike" baseline="0">
              <a:solidFill>
                <a:srgbClr val="FF0000"/>
              </a:solidFill>
              <a:latin typeface="ＭＳ Ｐゴシック"/>
              <a:ea typeface="ＭＳ Ｐゴシック"/>
            </a:rPr>
            <a:t>申込責任者の氏名と携帯電話等の緊急時連絡先は必ず入力して下さい。</a:t>
          </a:r>
          <a:endParaRPr lang="ja-JP" altLang="en-US" sz="1200" b="1" i="0" u="none" strike="noStrike" baseline="0">
            <a:solidFill>
              <a:srgbClr val="FF0000"/>
            </a:solidFill>
            <a:latin typeface="Calibri"/>
            <a:ea typeface="ＭＳ Ｐゴシック"/>
          </a:endParaRPr>
        </a:p>
        <a:p>
          <a:pPr algn="l" rtl="0">
            <a:lnSpc>
              <a:spcPts val="1400"/>
            </a:lnSpc>
            <a:defRPr sz="1000"/>
          </a:pPr>
          <a:r>
            <a:rPr lang="ja-JP" altLang="en-US"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Calibri"/>
              <a:ea typeface="ＭＳ Ｐゴシック"/>
            </a:rPr>
            <a:t>  </a:t>
          </a:r>
          <a:r>
            <a:rPr lang="ja-JP" altLang="en-US" sz="1200" b="1" i="0" u="none" strike="noStrike" baseline="0">
              <a:solidFill>
                <a:srgbClr val="FF0000"/>
              </a:solidFill>
              <a:latin typeface="ＭＳ Ｐゴシック"/>
              <a:ea typeface="ＭＳ Ｐゴシック"/>
            </a:rPr>
            <a:t>↓</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4</xdr:row>
      <xdr:rowOff>171450</xdr:rowOff>
    </xdr:from>
    <xdr:to>
      <xdr:col>29</xdr:col>
      <xdr:colOff>342900</xdr:colOff>
      <xdr:row>56</xdr:row>
      <xdr:rowOff>171450</xdr:rowOff>
    </xdr:to>
    <xdr:cxnSp macro="">
      <xdr:nvCxnSpPr>
        <xdr:cNvPr id="2" name="直線コネクタ 1"/>
        <xdr:cNvCxnSpPr/>
      </xdr:nvCxnSpPr>
      <xdr:spPr bwMode="auto">
        <a:xfrm>
          <a:off x="9753600" y="1019175"/>
          <a:ext cx="2867025" cy="91440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9525</xdr:colOff>
      <xdr:row>5</xdr:row>
      <xdr:rowOff>9525</xdr:rowOff>
    </xdr:from>
    <xdr:to>
      <xdr:col>30</xdr:col>
      <xdr:colOff>0</xdr:colOff>
      <xdr:row>57</xdr:row>
      <xdr:rowOff>9525</xdr:rowOff>
    </xdr:to>
    <xdr:cxnSp macro="">
      <xdr:nvCxnSpPr>
        <xdr:cNvPr id="3" name="直線コネクタ 2"/>
        <xdr:cNvCxnSpPr/>
      </xdr:nvCxnSpPr>
      <xdr:spPr bwMode="auto">
        <a:xfrm>
          <a:off x="9858375" y="1038225"/>
          <a:ext cx="2867025" cy="91440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86grande\Desktop\&#20803;&#12487;&#12540;&#12479;2023&#23470;&#22478;&#12510;&#12473;&#12479;&#12540;&#12474;&#30003;&#36796;&#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ndaisw-my.sharepoint.com/Users/286grande/AppData/Local/Microsoft/Windows/Temporary%20Internet%20Files/Content.IE5/K6JSM5AX/&#23470;&#22478;&#30476;&#12510;&#12473;&#12479;&#12540;&#12474;&#27700;&#27891;&#22823;&#20250;&#12456;&#12531;&#12488;&#12522;&#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データ入力"/>
      <sheetName val="個人種目エントリー"/>
      <sheetName val="リレーエントリー"/>
      <sheetName val="混合リレーエントリー"/>
      <sheetName val="提出用出場認知書"/>
      <sheetName val="競技役員確認書"/>
      <sheetName val="操作禁止1"/>
      <sheetName val="操作禁止2"/>
      <sheetName val="操作禁止3"/>
      <sheetName val="操作禁止4"/>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データ入力"/>
      <sheetName val="個人種目エントリー"/>
      <sheetName val="リレーエントリー 混合"/>
      <sheetName val="リレーエントリー"/>
      <sheetName val="提出用出場認知書"/>
      <sheetName val="競技役員確認書"/>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p-grande@central.c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8"/>
  <sheetViews>
    <sheetView tabSelected="1" view="pageBreakPreview" topLeftCell="A19" zoomScaleNormal="100" zoomScaleSheetLayoutView="100" workbookViewId="0">
      <selection activeCell="R28" sqref="R28"/>
    </sheetView>
  </sheetViews>
  <sheetFormatPr defaultRowHeight="13.5"/>
  <cols>
    <col min="1" max="1" width="5.625" style="337" customWidth="1"/>
    <col min="2" max="8" width="6.125" style="337" customWidth="1"/>
    <col min="9" max="11" width="6.75" style="337" customWidth="1"/>
    <col min="12" max="13" width="6.125" style="337" customWidth="1"/>
    <col min="14" max="257" width="9" style="337"/>
    <col min="258" max="264" width="6.125" style="337" customWidth="1"/>
    <col min="265" max="267" width="6.75" style="337" customWidth="1"/>
    <col min="268" max="269" width="6.125" style="337" customWidth="1"/>
    <col min="270" max="513" width="9" style="337"/>
    <col min="514" max="520" width="6.125" style="337" customWidth="1"/>
    <col min="521" max="523" width="6.75" style="337" customWidth="1"/>
    <col min="524" max="525" width="6.125" style="337" customWidth="1"/>
    <col min="526" max="769" width="9" style="337"/>
    <col min="770" max="776" width="6.125" style="337" customWidth="1"/>
    <col min="777" max="779" width="6.75" style="337" customWidth="1"/>
    <col min="780" max="781" width="6.125" style="337" customWidth="1"/>
    <col min="782" max="1025" width="9" style="337"/>
    <col min="1026" max="1032" width="6.125" style="337" customWidth="1"/>
    <col min="1033" max="1035" width="6.75" style="337" customWidth="1"/>
    <col min="1036" max="1037" width="6.125" style="337" customWidth="1"/>
    <col min="1038" max="1281" width="9" style="337"/>
    <col min="1282" max="1288" width="6.125" style="337" customWidth="1"/>
    <col min="1289" max="1291" width="6.75" style="337" customWidth="1"/>
    <col min="1292" max="1293" width="6.125" style="337" customWidth="1"/>
    <col min="1294" max="1537" width="9" style="337"/>
    <col min="1538" max="1544" width="6.125" style="337" customWidth="1"/>
    <col min="1545" max="1547" width="6.75" style="337" customWidth="1"/>
    <col min="1548" max="1549" width="6.125" style="337" customWidth="1"/>
    <col min="1550" max="1793" width="9" style="337"/>
    <col min="1794" max="1800" width="6.125" style="337" customWidth="1"/>
    <col min="1801" max="1803" width="6.75" style="337" customWidth="1"/>
    <col min="1804" max="1805" width="6.125" style="337" customWidth="1"/>
    <col min="1806" max="2049" width="9" style="337"/>
    <col min="2050" max="2056" width="6.125" style="337" customWidth="1"/>
    <col min="2057" max="2059" width="6.75" style="337" customWidth="1"/>
    <col min="2060" max="2061" width="6.125" style="337" customWidth="1"/>
    <col min="2062" max="2305" width="9" style="337"/>
    <col min="2306" max="2312" width="6.125" style="337" customWidth="1"/>
    <col min="2313" max="2315" width="6.75" style="337" customWidth="1"/>
    <col min="2316" max="2317" width="6.125" style="337" customWidth="1"/>
    <col min="2318" max="2561" width="9" style="337"/>
    <col min="2562" max="2568" width="6.125" style="337" customWidth="1"/>
    <col min="2569" max="2571" width="6.75" style="337" customWidth="1"/>
    <col min="2572" max="2573" width="6.125" style="337" customWidth="1"/>
    <col min="2574" max="2817" width="9" style="337"/>
    <col min="2818" max="2824" width="6.125" style="337" customWidth="1"/>
    <col min="2825" max="2827" width="6.75" style="337" customWidth="1"/>
    <col min="2828" max="2829" width="6.125" style="337" customWidth="1"/>
    <col min="2830" max="3073" width="9" style="337"/>
    <col min="3074" max="3080" width="6.125" style="337" customWidth="1"/>
    <col min="3081" max="3083" width="6.75" style="337" customWidth="1"/>
    <col min="3084" max="3085" width="6.125" style="337" customWidth="1"/>
    <col min="3086" max="3329" width="9" style="337"/>
    <col min="3330" max="3336" width="6.125" style="337" customWidth="1"/>
    <col min="3337" max="3339" width="6.75" style="337" customWidth="1"/>
    <col min="3340" max="3341" width="6.125" style="337" customWidth="1"/>
    <col min="3342" max="3585" width="9" style="337"/>
    <col min="3586" max="3592" width="6.125" style="337" customWidth="1"/>
    <col min="3593" max="3595" width="6.75" style="337" customWidth="1"/>
    <col min="3596" max="3597" width="6.125" style="337" customWidth="1"/>
    <col min="3598" max="3841" width="9" style="337"/>
    <col min="3842" max="3848" width="6.125" style="337" customWidth="1"/>
    <col min="3849" max="3851" width="6.75" style="337" customWidth="1"/>
    <col min="3852" max="3853" width="6.125" style="337" customWidth="1"/>
    <col min="3854" max="4097" width="9" style="337"/>
    <col min="4098" max="4104" width="6.125" style="337" customWidth="1"/>
    <col min="4105" max="4107" width="6.75" style="337" customWidth="1"/>
    <col min="4108" max="4109" width="6.125" style="337" customWidth="1"/>
    <col min="4110" max="4353" width="9" style="337"/>
    <col min="4354" max="4360" width="6.125" style="337" customWidth="1"/>
    <col min="4361" max="4363" width="6.75" style="337" customWidth="1"/>
    <col min="4364" max="4365" width="6.125" style="337" customWidth="1"/>
    <col min="4366" max="4609" width="9" style="337"/>
    <col min="4610" max="4616" width="6.125" style="337" customWidth="1"/>
    <col min="4617" max="4619" width="6.75" style="337" customWidth="1"/>
    <col min="4620" max="4621" width="6.125" style="337" customWidth="1"/>
    <col min="4622" max="4865" width="9" style="337"/>
    <col min="4866" max="4872" width="6.125" style="337" customWidth="1"/>
    <col min="4873" max="4875" width="6.75" style="337" customWidth="1"/>
    <col min="4876" max="4877" width="6.125" style="337" customWidth="1"/>
    <col min="4878" max="5121" width="9" style="337"/>
    <col min="5122" max="5128" width="6.125" style="337" customWidth="1"/>
    <col min="5129" max="5131" width="6.75" style="337" customWidth="1"/>
    <col min="5132" max="5133" width="6.125" style="337" customWidth="1"/>
    <col min="5134" max="5377" width="9" style="337"/>
    <col min="5378" max="5384" width="6.125" style="337" customWidth="1"/>
    <col min="5385" max="5387" width="6.75" style="337" customWidth="1"/>
    <col min="5388" max="5389" width="6.125" style="337" customWidth="1"/>
    <col min="5390" max="5633" width="9" style="337"/>
    <col min="5634" max="5640" width="6.125" style="337" customWidth="1"/>
    <col min="5641" max="5643" width="6.75" style="337" customWidth="1"/>
    <col min="5644" max="5645" width="6.125" style="337" customWidth="1"/>
    <col min="5646" max="5889" width="9" style="337"/>
    <col min="5890" max="5896" width="6.125" style="337" customWidth="1"/>
    <col min="5897" max="5899" width="6.75" style="337" customWidth="1"/>
    <col min="5900" max="5901" width="6.125" style="337" customWidth="1"/>
    <col min="5902" max="6145" width="9" style="337"/>
    <col min="6146" max="6152" width="6.125" style="337" customWidth="1"/>
    <col min="6153" max="6155" width="6.75" style="337" customWidth="1"/>
    <col min="6156" max="6157" width="6.125" style="337" customWidth="1"/>
    <col min="6158" max="6401" width="9" style="337"/>
    <col min="6402" max="6408" width="6.125" style="337" customWidth="1"/>
    <col min="6409" max="6411" width="6.75" style="337" customWidth="1"/>
    <col min="6412" max="6413" width="6.125" style="337" customWidth="1"/>
    <col min="6414" max="6657" width="9" style="337"/>
    <col min="6658" max="6664" width="6.125" style="337" customWidth="1"/>
    <col min="6665" max="6667" width="6.75" style="337" customWidth="1"/>
    <col min="6668" max="6669" width="6.125" style="337" customWidth="1"/>
    <col min="6670" max="6913" width="9" style="337"/>
    <col min="6914" max="6920" width="6.125" style="337" customWidth="1"/>
    <col min="6921" max="6923" width="6.75" style="337" customWidth="1"/>
    <col min="6924" max="6925" width="6.125" style="337" customWidth="1"/>
    <col min="6926" max="7169" width="9" style="337"/>
    <col min="7170" max="7176" width="6.125" style="337" customWidth="1"/>
    <col min="7177" max="7179" width="6.75" style="337" customWidth="1"/>
    <col min="7180" max="7181" width="6.125" style="337" customWidth="1"/>
    <col min="7182" max="7425" width="9" style="337"/>
    <col min="7426" max="7432" width="6.125" style="337" customWidth="1"/>
    <col min="7433" max="7435" width="6.75" style="337" customWidth="1"/>
    <col min="7436" max="7437" width="6.125" style="337" customWidth="1"/>
    <col min="7438" max="7681" width="9" style="337"/>
    <col min="7682" max="7688" width="6.125" style="337" customWidth="1"/>
    <col min="7689" max="7691" width="6.75" style="337" customWidth="1"/>
    <col min="7692" max="7693" width="6.125" style="337" customWidth="1"/>
    <col min="7694" max="7937" width="9" style="337"/>
    <col min="7938" max="7944" width="6.125" style="337" customWidth="1"/>
    <col min="7945" max="7947" width="6.75" style="337" customWidth="1"/>
    <col min="7948" max="7949" width="6.125" style="337" customWidth="1"/>
    <col min="7950" max="8193" width="9" style="337"/>
    <col min="8194" max="8200" width="6.125" style="337" customWidth="1"/>
    <col min="8201" max="8203" width="6.75" style="337" customWidth="1"/>
    <col min="8204" max="8205" width="6.125" style="337" customWidth="1"/>
    <col min="8206" max="8449" width="9" style="337"/>
    <col min="8450" max="8456" width="6.125" style="337" customWidth="1"/>
    <col min="8457" max="8459" width="6.75" style="337" customWidth="1"/>
    <col min="8460" max="8461" width="6.125" style="337" customWidth="1"/>
    <col min="8462" max="8705" width="9" style="337"/>
    <col min="8706" max="8712" width="6.125" style="337" customWidth="1"/>
    <col min="8713" max="8715" width="6.75" style="337" customWidth="1"/>
    <col min="8716" max="8717" width="6.125" style="337" customWidth="1"/>
    <col min="8718" max="8961" width="9" style="337"/>
    <col min="8962" max="8968" width="6.125" style="337" customWidth="1"/>
    <col min="8969" max="8971" width="6.75" style="337" customWidth="1"/>
    <col min="8972" max="8973" width="6.125" style="337" customWidth="1"/>
    <col min="8974" max="9217" width="9" style="337"/>
    <col min="9218" max="9224" width="6.125" style="337" customWidth="1"/>
    <col min="9225" max="9227" width="6.75" style="337" customWidth="1"/>
    <col min="9228" max="9229" width="6.125" style="337" customWidth="1"/>
    <col min="9230" max="9473" width="9" style="337"/>
    <col min="9474" max="9480" width="6.125" style="337" customWidth="1"/>
    <col min="9481" max="9483" width="6.75" style="337" customWidth="1"/>
    <col min="9484" max="9485" width="6.125" style="337" customWidth="1"/>
    <col min="9486" max="9729" width="9" style="337"/>
    <col min="9730" max="9736" width="6.125" style="337" customWidth="1"/>
    <col min="9737" max="9739" width="6.75" style="337" customWidth="1"/>
    <col min="9740" max="9741" width="6.125" style="337" customWidth="1"/>
    <col min="9742" max="9985" width="9" style="337"/>
    <col min="9986" max="9992" width="6.125" style="337" customWidth="1"/>
    <col min="9993" max="9995" width="6.75" style="337" customWidth="1"/>
    <col min="9996" max="9997" width="6.125" style="337" customWidth="1"/>
    <col min="9998" max="10241" width="9" style="337"/>
    <col min="10242" max="10248" width="6.125" style="337" customWidth="1"/>
    <col min="10249" max="10251" width="6.75" style="337" customWidth="1"/>
    <col min="10252" max="10253" width="6.125" style="337" customWidth="1"/>
    <col min="10254" max="10497" width="9" style="337"/>
    <col min="10498" max="10504" width="6.125" style="337" customWidth="1"/>
    <col min="10505" max="10507" width="6.75" style="337" customWidth="1"/>
    <col min="10508" max="10509" width="6.125" style="337" customWidth="1"/>
    <col min="10510" max="10753" width="9" style="337"/>
    <col min="10754" max="10760" width="6.125" style="337" customWidth="1"/>
    <col min="10761" max="10763" width="6.75" style="337" customWidth="1"/>
    <col min="10764" max="10765" width="6.125" style="337" customWidth="1"/>
    <col min="10766" max="11009" width="9" style="337"/>
    <col min="11010" max="11016" width="6.125" style="337" customWidth="1"/>
    <col min="11017" max="11019" width="6.75" style="337" customWidth="1"/>
    <col min="11020" max="11021" width="6.125" style="337" customWidth="1"/>
    <col min="11022" max="11265" width="9" style="337"/>
    <col min="11266" max="11272" width="6.125" style="337" customWidth="1"/>
    <col min="11273" max="11275" width="6.75" style="337" customWidth="1"/>
    <col min="11276" max="11277" width="6.125" style="337" customWidth="1"/>
    <col min="11278" max="11521" width="9" style="337"/>
    <col min="11522" max="11528" width="6.125" style="337" customWidth="1"/>
    <col min="11529" max="11531" width="6.75" style="337" customWidth="1"/>
    <col min="11532" max="11533" width="6.125" style="337" customWidth="1"/>
    <col min="11534" max="11777" width="9" style="337"/>
    <col min="11778" max="11784" width="6.125" style="337" customWidth="1"/>
    <col min="11785" max="11787" width="6.75" style="337" customWidth="1"/>
    <col min="11788" max="11789" width="6.125" style="337" customWidth="1"/>
    <col min="11790" max="12033" width="9" style="337"/>
    <col min="12034" max="12040" width="6.125" style="337" customWidth="1"/>
    <col min="12041" max="12043" width="6.75" style="337" customWidth="1"/>
    <col min="12044" max="12045" width="6.125" style="337" customWidth="1"/>
    <col min="12046" max="12289" width="9" style="337"/>
    <col min="12290" max="12296" width="6.125" style="337" customWidth="1"/>
    <col min="12297" max="12299" width="6.75" style="337" customWidth="1"/>
    <col min="12300" max="12301" width="6.125" style="337" customWidth="1"/>
    <col min="12302" max="12545" width="9" style="337"/>
    <col min="12546" max="12552" width="6.125" style="337" customWidth="1"/>
    <col min="12553" max="12555" width="6.75" style="337" customWidth="1"/>
    <col min="12556" max="12557" width="6.125" style="337" customWidth="1"/>
    <col min="12558" max="12801" width="9" style="337"/>
    <col min="12802" max="12808" width="6.125" style="337" customWidth="1"/>
    <col min="12809" max="12811" width="6.75" style="337" customWidth="1"/>
    <col min="12812" max="12813" width="6.125" style="337" customWidth="1"/>
    <col min="12814" max="13057" width="9" style="337"/>
    <col min="13058" max="13064" width="6.125" style="337" customWidth="1"/>
    <col min="13065" max="13067" width="6.75" style="337" customWidth="1"/>
    <col min="13068" max="13069" width="6.125" style="337" customWidth="1"/>
    <col min="13070" max="13313" width="9" style="337"/>
    <col min="13314" max="13320" width="6.125" style="337" customWidth="1"/>
    <col min="13321" max="13323" width="6.75" style="337" customWidth="1"/>
    <col min="13324" max="13325" width="6.125" style="337" customWidth="1"/>
    <col min="13326" max="13569" width="9" style="337"/>
    <col min="13570" max="13576" width="6.125" style="337" customWidth="1"/>
    <col min="13577" max="13579" width="6.75" style="337" customWidth="1"/>
    <col min="13580" max="13581" width="6.125" style="337" customWidth="1"/>
    <col min="13582" max="13825" width="9" style="337"/>
    <col min="13826" max="13832" width="6.125" style="337" customWidth="1"/>
    <col min="13833" max="13835" width="6.75" style="337" customWidth="1"/>
    <col min="13836" max="13837" width="6.125" style="337" customWidth="1"/>
    <col min="13838" max="14081" width="9" style="337"/>
    <col min="14082" max="14088" width="6.125" style="337" customWidth="1"/>
    <col min="14089" max="14091" width="6.75" style="337" customWidth="1"/>
    <col min="14092" max="14093" width="6.125" style="337" customWidth="1"/>
    <col min="14094" max="14337" width="9" style="337"/>
    <col min="14338" max="14344" width="6.125" style="337" customWidth="1"/>
    <col min="14345" max="14347" width="6.75" style="337" customWidth="1"/>
    <col min="14348" max="14349" width="6.125" style="337" customWidth="1"/>
    <col min="14350" max="14593" width="9" style="337"/>
    <col min="14594" max="14600" width="6.125" style="337" customWidth="1"/>
    <col min="14601" max="14603" width="6.75" style="337" customWidth="1"/>
    <col min="14604" max="14605" width="6.125" style="337" customWidth="1"/>
    <col min="14606" max="14849" width="9" style="337"/>
    <col min="14850" max="14856" width="6.125" style="337" customWidth="1"/>
    <col min="14857" max="14859" width="6.75" style="337" customWidth="1"/>
    <col min="14860" max="14861" width="6.125" style="337" customWidth="1"/>
    <col min="14862" max="15105" width="9" style="337"/>
    <col min="15106" max="15112" width="6.125" style="337" customWidth="1"/>
    <col min="15113" max="15115" width="6.75" style="337" customWidth="1"/>
    <col min="15116" max="15117" width="6.125" style="337" customWidth="1"/>
    <col min="15118" max="15361" width="9" style="337"/>
    <col min="15362" max="15368" width="6.125" style="337" customWidth="1"/>
    <col min="15369" max="15371" width="6.75" style="337" customWidth="1"/>
    <col min="15372" max="15373" width="6.125" style="337" customWidth="1"/>
    <col min="15374" max="15617" width="9" style="337"/>
    <col min="15618" max="15624" width="6.125" style="337" customWidth="1"/>
    <col min="15625" max="15627" width="6.75" style="337" customWidth="1"/>
    <col min="15628" max="15629" width="6.125" style="337" customWidth="1"/>
    <col min="15630" max="15873" width="9" style="337"/>
    <col min="15874" max="15880" width="6.125" style="337" customWidth="1"/>
    <col min="15881" max="15883" width="6.75" style="337" customWidth="1"/>
    <col min="15884" max="15885" width="6.125" style="337" customWidth="1"/>
    <col min="15886" max="16129" width="9" style="337"/>
    <col min="16130" max="16136" width="6.125" style="337" customWidth="1"/>
    <col min="16137" max="16139" width="6.75" style="337" customWidth="1"/>
    <col min="16140" max="16141" width="6.125" style="337" customWidth="1"/>
    <col min="16142" max="16384" width="9" style="337"/>
  </cols>
  <sheetData>
    <row r="1" spans="2:14">
      <c r="B1" s="345" t="s">
        <v>319</v>
      </c>
      <c r="C1" s="345"/>
      <c r="D1" s="345"/>
      <c r="E1" s="345"/>
      <c r="F1" s="345"/>
      <c r="G1" s="345"/>
    </row>
    <row r="2" spans="2:14">
      <c r="H2" s="449" t="s">
        <v>302</v>
      </c>
      <c r="I2" s="449"/>
      <c r="J2" s="450"/>
      <c r="K2" s="450"/>
      <c r="L2" s="450"/>
    </row>
    <row r="3" spans="2:14">
      <c r="H3" s="452"/>
      <c r="I3" s="452"/>
      <c r="J3" s="453"/>
      <c r="K3" s="453"/>
      <c r="L3" s="453"/>
    </row>
    <row r="4" spans="2:14" ht="15.75" customHeight="1">
      <c r="C4" s="439" t="s">
        <v>303</v>
      </c>
      <c r="D4" s="440"/>
      <c r="E4" s="451"/>
      <c r="F4" s="439" t="s">
        <v>304</v>
      </c>
      <c r="G4" s="440"/>
      <c r="H4" s="451"/>
      <c r="I4" s="439" t="s">
        <v>540</v>
      </c>
      <c r="J4" s="440"/>
      <c r="K4" s="440"/>
      <c r="L4" s="441"/>
    </row>
    <row r="5" spans="2:14" ht="15.75" customHeight="1">
      <c r="C5" s="338" t="s">
        <v>305</v>
      </c>
      <c r="D5" s="338" t="s">
        <v>306</v>
      </c>
      <c r="E5" s="338" t="s">
        <v>307</v>
      </c>
      <c r="F5" s="338" t="s">
        <v>305</v>
      </c>
      <c r="G5" s="343" t="s">
        <v>306</v>
      </c>
      <c r="H5" s="338" t="s">
        <v>307</v>
      </c>
      <c r="I5" s="435" t="s">
        <v>541</v>
      </c>
      <c r="J5" s="435" t="s">
        <v>542</v>
      </c>
      <c r="K5" s="435" t="s">
        <v>543</v>
      </c>
      <c r="L5" s="412" t="s">
        <v>550</v>
      </c>
    </row>
    <row r="6" spans="2:14" ht="32.25" customHeight="1">
      <c r="B6" s="434" t="s">
        <v>549</v>
      </c>
      <c r="C6" s="339"/>
      <c r="D6" s="339"/>
      <c r="E6" s="340">
        <f>SUM(C6+D6)</f>
        <v>0</v>
      </c>
      <c r="F6" s="339"/>
      <c r="G6" s="341"/>
      <c r="H6" s="340">
        <f>SUM(F6+G6)</f>
        <v>0</v>
      </c>
      <c r="I6" s="339"/>
      <c r="J6" s="339"/>
      <c r="K6" s="339"/>
      <c r="L6" s="340">
        <f>SUM(I6:K6)</f>
        <v>0</v>
      </c>
      <c r="N6" s="337" t="s">
        <v>308</v>
      </c>
    </row>
    <row r="7" spans="2:14" ht="19.5" customHeight="1">
      <c r="B7" s="337" t="s">
        <v>559</v>
      </c>
      <c r="C7" s="442" t="s">
        <v>535</v>
      </c>
      <c r="D7" s="442"/>
      <c r="E7" s="442"/>
      <c r="F7" s="433">
        <v>1000</v>
      </c>
      <c r="G7" s="432" t="s">
        <v>538</v>
      </c>
      <c r="H7" s="342"/>
      <c r="I7" s="432" t="s">
        <v>309</v>
      </c>
      <c r="J7" s="443">
        <f>F7*H7</f>
        <v>0</v>
      </c>
      <c r="K7" s="443"/>
      <c r="L7" s="337" t="s">
        <v>310</v>
      </c>
    </row>
    <row r="8" spans="2:14" ht="19.5" customHeight="1">
      <c r="C8" s="442" t="s">
        <v>536</v>
      </c>
      <c r="D8" s="442"/>
      <c r="E8" s="442"/>
      <c r="F8" s="433">
        <v>2000</v>
      </c>
      <c r="G8" s="432" t="s">
        <v>538</v>
      </c>
      <c r="H8" s="342"/>
      <c r="I8" s="432" t="s">
        <v>309</v>
      </c>
      <c r="J8" s="443">
        <f t="shared" ref="J8:J9" si="0">F8*H8</f>
        <v>0</v>
      </c>
      <c r="K8" s="443"/>
      <c r="L8" s="337" t="s">
        <v>311</v>
      </c>
    </row>
    <row r="9" spans="2:14" ht="19.5" customHeight="1">
      <c r="C9" s="442" t="s">
        <v>537</v>
      </c>
      <c r="D9" s="442"/>
      <c r="E9" s="442"/>
      <c r="F9" s="433">
        <v>2000</v>
      </c>
      <c r="G9" s="432" t="s">
        <v>538</v>
      </c>
      <c r="H9" s="342">
        <f>I6</f>
        <v>0</v>
      </c>
      <c r="I9" s="432" t="s">
        <v>539</v>
      </c>
      <c r="J9" s="443">
        <f t="shared" si="0"/>
        <v>0</v>
      </c>
      <c r="K9" s="443"/>
      <c r="L9" s="337" t="s">
        <v>311</v>
      </c>
    </row>
    <row r="10" spans="2:14" ht="19.5" customHeight="1">
      <c r="F10" s="433"/>
      <c r="G10" s="432"/>
      <c r="I10" s="411" t="s">
        <v>545</v>
      </c>
      <c r="J10" s="766">
        <f>SUM(J7:K9)</f>
        <v>0</v>
      </c>
      <c r="K10" s="766"/>
      <c r="L10" s="337" t="s">
        <v>310</v>
      </c>
    </row>
    <row r="11" spans="2:14" ht="19.5" customHeight="1">
      <c r="B11" s="337" t="s">
        <v>560</v>
      </c>
      <c r="C11" s="442" t="s">
        <v>535</v>
      </c>
      <c r="D11" s="442"/>
      <c r="E11" s="442"/>
      <c r="F11" s="433">
        <v>1000</v>
      </c>
      <c r="G11" s="432" t="s">
        <v>538</v>
      </c>
      <c r="H11" s="342"/>
      <c r="I11" s="432" t="s">
        <v>309</v>
      </c>
      <c r="J11" s="443">
        <f>F11*H11</f>
        <v>0</v>
      </c>
      <c r="K11" s="443"/>
      <c r="L11" s="337" t="s">
        <v>310</v>
      </c>
    </row>
    <row r="12" spans="2:14" ht="19.5" customHeight="1">
      <c r="C12" s="442" t="s">
        <v>536</v>
      </c>
      <c r="D12" s="442"/>
      <c r="E12" s="442"/>
      <c r="F12" s="433">
        <v>2000</v>
      </c>
      <c r="G12" s="432" t="s">
        <v>538</v>
      </c>
      <c r="H12" s="342"/>
      <c r="I12" s="432" t="s">
        <v>309</v>
      </c>
      <c r="J12" s="443">
        <f t="shared" ref="J12:J13" si="1">F12*H12</f>
        <v>0</v>
      </c>
      <c r="K12" s="443"/>
      <c r="L12" s="337" t="s">
        <v>311</v>
      </c>
    </row>
    <row r="13" spans="2:14" ht="19.5" customHeight="1">
      <c r="C13" s="442" t="s">
        <v>537</v>
      </c>
      <c r="D13" s="442"/>
      <c r="E13" s="442"/>
      <c r="F13" s="433">
        <v>2000</v>
      </c>
      <c r="G13" s="432" t="s">
        <v>538</v>
      </c>
      <c r="H13" s="342">
        <f>J6</f>
        <v>0</v>
      </c>
      <c r="I13" s="432" t="s">
        <v>539</v>
      </c>
      <c r="J13" s="443">
        <f t="shared" si="1"/>
        <v>0</v>
      </c>
      <c r="K13" s="443"/>
      <c r="L13" s="337" t="s">
        <v>311</v>
      </c>
    </row>
    <row r="14" spans="2:14" ht="19.5" customHeight="1">
      <c r="G14" s="432"/>
      <c r="I14" s="411" t="s">
        <v>545</v>
      </c>
      <c r="J14" s="766">
        <f>SUM(J11:K13)</f>
        <v>0</v>
      </c>
      <c r="K14" s="766"/>
      <c r="L14" s="337" t="s">
        <v>310</v>
      </c>
    </row>
    <row r="15" spans="2:14" ht="19.5" customHeight="1">
      <c r="B15" s="337" t="s">
        <v>561</v>
      </c>
      <c r="C15" s="442" t="s">
        <v>544</v>
      </c>
      <c r="D15" s="442"/>
      <c r="E15" s="442"/>
      <c r="F15" s="433">
        <v>2000</v>
      </c>
      <c r="G15" s="432" t="s">
        <v>538</v>
      </c>
      <c r="H15" s="342"/>
      <c r="I15" s="432" t="s">
        <v>539</v>
      </c>
      <c r="J15" s="443">
        <f t="shared" ref="J15" si="2">F15*H15</f>
        <v>0</v>
      </c>
      <c r="K15" s="443"/>
      <c r="L15" s="337" t="s">
        <v>311</v>
      </c>
    </row>
    <row r="16" spans="2:14" ht="19.5" customHeight="1">
      <c r="G16" s="432"/>
      <c r="I16" s="411" t="s">
        <v>545</v>
      </c>
      <c r="J16" s="766">
        <f>J15</f>
        <v>0</v>
      </c>
      <c r="K16" s="766"/>
      <c r="L16" s="337" t="s">
        <v>310</v>
      </c>
    </row>
    <row r="17" spans="1:13" ht="19.5" customHeight="1">
      <c r="B17" s="337" t="s">
        <v>562</v>
      </c>
      <c r="C17" s="442" t="s">
        <v>555</v>
      </c>
      <c r="D17" s="442"/>
      <c r="E17" s="442"/>
      <c r="F17" s="433">
        <v>3000</v>
      </c>
      <c r="G17" s="432" t="s">
        <v>538</v>
      </c>
      <c r="H17" s="342"/>
      <c r="I17" s="432" t="s">
        <v>539</v>
      </c>
      <c r="J17" s="443">
        <f t="shared" ref="J17" si="3">F17*H17</f>
        <v>0</v>
      </c>
      <c r="K17" s="443"/>
      <c r="L17" s="337" t="s">
        <v>311</v>
      </c>
    </row>
    <row r="18" spans="1:13" ht="19.5" customHeight="1">
      <c r="I18" s="415" t="s">
        <v>545</v>
      </c>
      <c r="J18" s="766">
        <f>J17</f>
        <v>0</v>
      </c>
      <c r="K18" s="766"/>
      <c r="L18" s="337" t="s">
        <v>310</v>
      </c>
    </row>
    <row r="19" spans="1:13" ht="19.5" customHeight="1">
      <c r="B19" s="337" t="s">
        <v>563</v>
      </c>
      <c r="C19" s="442" t="s">
        <v>548</v>
      </c>
      <c r="D19" s="442"/>
      <c r="E19" s="442"/>
      <c r="F19" s="433">
        <v>500</v>
      </c>
      <c r="G19" s="432" t="s">
        <v>538</v>
      </c>
      <c r="H19" s="342"/>
      <c r="I19" s="432" t="s">
        <v>539</v>
      </c>
      <c r="J19" s="443">
        <f t="shared" ref="J19" si="4">F19*H19</f>
        <v>0</v>
      </c>
      <c r="K19" s="443"/>
      <c r="L19" s="337" t="s">
        <v>311</v>
      </c>
    </row>
    <row r="20" spans="1:13" ht="19.5" customHeight="1">
      <c r="I20" s="411" t="s">
        <v>545</v>
      </c>
      <c r="J20" s="766">
        <f>J19</f>
        <v>0</v>
      </c>
      <c r="K20" s="766"/>
      <c r="L20" s="337" t="s">
        <v>310</v>
      </c>
    </row>
    <row r="21" spans="1:13" ht="19.5" customHeight="1">
      <c r="I21" s="432"/>
      <c r="J21" s="413"/>
      <c r="K21" s="413"/>
    </row>
    <row r="22" spans="1:13" ht="19.5" customHeight="1">
      <c r="I22" s="411" t="s">
        <v>546</v>
      </c>
      <c r="J22" s="444">
        <f>J10+J14+J16+J18+J20</f>
        <v>0</v>
      </c>
      <c r="K22" s="445"/>
      <c r="L22" s="337" t="s">
        <v>547</v>
      </c>
    </row>
    <row r="23" spans="1:13" ht="19.5" customHeight="1">
      <c r="A23" s="337" t="s">
        <v>556</v>
      </c>
      <c r="E23" s="337" t="s">
        <v>557</v>
      </c>
      <c r="F23" s="337" t="s">
        <v>558</v>
      </c>
      <c r="J23" s="413"/>
      <c r="K23" s="413"/>
    </row>
    <row r="24" spans="1:13" ht="19.5" customHeight="1">
      <c r="A24" s="337" t="s">
        <v>564</v>
      </c>
      <c r="J24" s="416"/>
      <c r="K24" s="416"/>
    </row>
    <row r="25" spans="1:13" ht="19.5" customHeight="1">
      <c r="B25" s="432" t="s">
        <v>565</v>
      </c>
      <c r="C25" s="767"/>
      <c r="D25" s="767"/>
      <c r="E25" s="767"/>
      <c r="F25" s="767"/>
      <c r="G25" s="767"/>
      <c r="H25" s="767"/>
      <c r="I25" s="767"/>
      <c r="J25" s="768"/>
      <c r="K25" s="768"/>
    </row>
    <row r="26" spans="1:13" ht="19.5" customHeight="1">
      <c r="J26" s="416"/>
      <c r="K26" s="416"/>
    </row>
    <row r="27" spans="1:13" ht="16.5" customHeight="1">
      <c r="B27" s="447" t="s">
        <v>312</v>
      </c>
      <c r="C27" s="447"/>
      <c r="E27" s="446"/>
      <c r="F27" s="446"/>
      <c r="G27" s="446"/>
      <c r="H27" s="446"/>
      <c r="J27" s="446"/>
      <c r="K27" s="446"/>
      <c r="L27" s="446"/>
      <c r="M27" s="446"/>
    </row>
    <row r="28" spans="1:13" ht="16.5" customHeight="1">
      <c r="B28" s="337" t="s">
        <v>551</v>
      </c>
      <c r="J28" s="448"/>
      <c r="K28" s="448"/>
      <c r="L28" s="448"/>
      <c r="M28" s="448"/>
    </row>
    <row r="29" spans="1:13" ht="16.5" customHeight="1">
      <c r="B29" s="337" t="s">
        <v>313</v>
      </c>
      <c r="E29" s="446"/>
      <c r="F29" s="446"/>
      <c r="G29" s="446"/>
      <c r="H29" s="446"/>
      <c r="J29" s="446"/>
      <c r="K29" s="446"/>
      <c r="L29" s="446"/>
      <c r="M29" s="446"/>
    </row>
    <row r="30" spans="1:13" ht="16.5" customHeight="1"/>
    <row r="31" spans="1:13" ht="16.5" customHeight="1">
      <c r="B31" s="337" t="s">
        <v>314</v>
      </c>
      <c r="E31" s="446"/>
      <c r="F31" s="446"/>
      <c r="G31" s="446"/>
      <c r="H31" s="446"/>
      <c r="J31" s="446"/>
      <c r="K31" s="446"/>
      <c r="L31" s="446"/>
      <c r="M31" s="446"/>
    </row>
    <row r="32" spans="1:13" ht="16.5" customHeight="1">
      <c r="B32" s="337" t="s">
        <v>551</v>
      </c>
    </row>
    <row r="34" spans="1:13">
      <c r="A34" s="337" t="s">
        <v>566</v>
      </c>
    </row>
    <row r="35" spans="1:13">
      <c r="B35" s="337" t="s">
        <v>567</v>
      </c>
      <c r="G35" s="337" t="s">
        <v>568</v>
      </c>
      <c r="H35" s="337" t="s">
        <v>571</v>
      </c>
      <c r="I35" s="337" t="s">
        <v>571</v>
      </c>
      <c r="M35" s="432" t="s">
        <v>568</v>
      </c>
    </row>
    <row r="36" spans="1:13">
      <c r="B36" s="337" t="s">
        <v>569</v>
      </c>
      <c r="G36" s="337" t="s">
        <v>568</v>
      </c>
      <c r="H36" s="337" t="s">
        <v>570</v>
      </c>
      <c r="M36" s="432" t="s">
        <v>568</v>
      </c>
    </row>
    <row r="37" spans="1:13">
      <c r="K37" s="767" t="s">
        <v>572</v>
      </c>
      <c r="L37" s="769"/>
      <c r="M37" s="769" t="s">
        <v>568</v>
      </c>
    </row>
    <row r="38" spans="1:13">
      <c r="A38" s="337" t="s">
        <v>573</v>
      </c>
    </row>
    <row r="39" spans="1:13">
      <c r="F39" s="337" t="s">
        <v>574</v>
      </c>
      <c r="H39" s="767"/>
      <c r="I39" s="767"/>
      <c r="J39" s="767"/>
      <c r="K39" s="767"/>
      <c r="L39" s="767"/>
      <c r="M39" s="767"/>
    </row>
    <row r="41" spans="1:13">
      <c r="F41" s="337" t="s">
        <v>581</v>
      </c>
    </row>
    <row r="42" spans="1:13">
      <c r="F42" s="337" t="s">
        <v>580</v>
      </c>
      <c r="G42" s="337" t="s">
        <v>576</v>
      </c>
      <c r="J42" s="432" t="s">
        <v>577</v>
      </c>
    </row>
    <row r="43" spans="1:13">
      <c r="G43" s="337" t="s">
        <v>575</v>
      </c>
    </row>
    <row r="44" spans="1:13">
      <c r="F44" s="337" t="s">
        <v>578</v>
      </c>
      <c r="M44" s="415" t="s">
        <v>579</v>
      </c>
    </row>
    <row r="45" spans="1:13">
      <c r="M45" s="415"/>
    </row>
    <row r="46" spans="1:13">
      <c r="A46" s="770" t="s">
        <v>582</v>
      </c>
    </row>
    <row r="47" spans="1:13">
      <c r="B47" s="337" t="s">
        <v>315</v>
      </c>
    </row>
    <row r="48" spans="1:13">
      <c r="B48" s="337" t="s">
        <v>552</v>
      </c>
    </row>
  </sheetData>
  <mergeCells count="39">
    <mergeCell ref="H2:I2"/>
    <mergeCell ref="J2:L2"/>
    <mergeCell ref="C4:E4"/>
    <mergeCell ref="F4:H4"/>
    <mergeCell ref="H3:I3"/>
    <mergeCell ref="J3:L3"/>
    <mergeCell ref="E29:H29"/>
    <mergeCell ref="J29:M29"/>
    <mergeCell ref="E31:H31"/>
    <mergeCell ref="J31:M31"/>
    <mergeCell ref="B27:C27"/>
    <mergeCell ref="J27:M27"/>
    <mergeCell ref="E27:H27"/>
    <mergeCell ref="J28:M28"/>
    <mergeCell ref="J22:K22"/>
    <mergeCell ref="C19:E19"/>
    <mergeCell ref="J19:K19"/>
    <mergeCell ref="J20:K20"/>
    <mergeCell ref="C11:E11"/>
    <mergeCell ref="J11:K11"/>
    <mergeCell ref="C12:E12"/>
    <mergeCell ref="J12:K12"/>
    <mergeCell ref="C13:E13"/>
    <mergeCell ref="J13:K13"/>
    <mergeCell ref="C17:E17"/>
    <mergeCell ref="J17:K17"/>
    <mergeCell ref="J18:K18"/>
    <mergeCell ref="I4:L4"/>
    <mergeCell ref="J14:K14"/>
    <mergeCell ref="C15:E15"/>
    <mergeCell ref="J15:K15"/>
    <mergeCell ref="J16:K16"/>
    <mergeCell ref="C7:E7"/>
    <mergeCell ref="J7:K7"/>
    <mergeCell ref="C8:E8"/>
    <mergeCell ref="J8:K8"/>
    <mergeCell ref="C9:E9"/>
    <mergeCell ref="J9:K9"/>
    <mergeCell ref="J10:K10"/>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59999389629810485"/>
  </sheetPr>
  <dimension ref="A1:X16"/>
  <sheetViews>
    <sheetView showZeros="0" workbookViewId="0">
      <selection activeCell="G14" sqref="G14:U14"/>
    </sheetView>
  </sheetViews>
  <sheetFormatPr defaultColWidth="3.625" defaultRowHeight="13.5"/>
  <cols>
    <col min="1" max="1" width="6.625" style="93" customWidth="1"/>
    <col min="2" max="16384" width="3.625" style="93"/>
  </cols>
  <sheetData>
    <row r="1" spans="1:24" ht="20.100000000000001" customHeight="1">
      <c r="Q1" s="93" t="s">
        <v>30</v>
      </c>
      <c r="S1" s="93">
        <f>基本データ入力!E7</f>
        <v>6</v>
      </c>
      <c r="T1" s="93" t="s">
        <v>27</v>
      </c>
      <c r="U1" s="93">
        <f>基本データ入力!G7</f>
        <v>10</v>
      </c>
      <c r="V1" s="93" t="s">
        <v>58</v>
      </c>
      <c r="W1" s="93">
        <f>基本データ入力!I7</f>
        <v>27</v>
      </c>
      <c r="X1" s="93" t="s">
        <v>28</v>
      </c>
    </row>
    <row r="2" spans="1:24" ht="39.75" customHeight="1">
      <c r="A2" s="756" t="s">
        <v>225</v>
      </c>
      <c r="B2" s="756"/>
      <c r="C2" s="756"/>
      <c r="D2" s="756"/>
      <c r="E2" s="756"/>
      <c r="F2" s="756"/>
      <c r="G2" s="756"/>
      <c r="H2" s="756"/>
      <c r="I2" s="756"/>
      <c r="J2" s="756"/>
      <c r="K2" s="756"/>
      <c r="L2" s="756"/>
      <c r="M2" s="756"/>
      <c r="N2" s="756"/>
      <c r="O2" s="756"/>
      <c r="P2" s="756"/>
      <c r="Q2" s="756"/>
      <c r="R2" s="756"/>
      <c r="S2" s="756"/>
      <c r="T2" s="756"/>
      <c r="U2" s="756"/>
      <c r="V2" s="756"/>
      <c r="W2" s="756"/>
      <c r="X2" s="756"/>
    </row>
    <row r="3" spans="1:24" ht="20.100000000000001" customHeight="1">
      <c r="A3" s="94"/>
      <c r="B3" s="94"/>
      <c r="C3" s="94"/>
      <c r="D3" s="94"/>
      <c r="E3" s="94"/>
      <c r="F3" s="94"/>
      <c r="G3" s="94"/>
      <c r="H3" s="94"/>
      <c r="I3" s="94"/>
      <c r="J3" s="94"/>
      <c r="K3" s="94"/>
      <c r="L3" s="94"/>
      <c r="M3" s="94"/>
      <c r="N3" s="94"/>
      <c r="O3" s="94"/>
      <c r="P3" s="94"/>
      <c r="Q3" s="94"/>
      <c r="R3" s="94"/>
      <c r="S3" s="94"/>
      <c r="T3" s="94"/>
      <c r="U3" s="94"/>
      <c r="V3" s="94"/>
      <c r="W3" s="94"/>
      <c r="X3" s="94"/>
    </row>
    <row r="4" spans="1:24" s="95" customFormat="1" ht="24" customHeight="1">
      <c r="B4" s="758" t="s">
        <v>56</v>
      </c>
      <c r="C4" s="758"/>
      <c r="D4" s="758"/>
      <c r="E4" s="762">
        <f>基本データ入力!R7</f>
        <v>0</v>
      </c>
      <c r="F4" s="763"/>
      <c r="G4" s="763"/>
      <c r="H4" s="763"/>
      <c r="I4" s="763"/>
      <c r="J4" s="763"/>
      <c r="K4" s="763"/>
      <c r="L4" s="763"/>
      <c r="M4" s="763"/>
      <c r="N4" s="763"/>
      <c r="O4" s="763"/>
      <c r="P4" s="763"/>
      <c r="Q4" s="763"/>
      <c r="R4" s="763"/>
      <c r="S4" s="764"/>
      <c r="T4" s="758" t="s">
        <v>4</v>
      </c>
      <c r="U4" s="758"/>
      <c r="V4" s="758" t="s">
        <v>29</v>
      </c>
      <c r="W4" s="758"/>
    </row>
    <row r="5" spans="1:24" s="95" customFormat="1" ht="38.1" customHeight="1">
      <c r="B5" s="765" t="s">
        <v>232</v>
      </c>
      <c r="C5" s="758"/>
      <c r="D5" s="758"/>
      <c r="E5" s="759">
        <f>基本データ入力!R5</f>
        <v>0</v>
      </c>
      <c r="F5" s="760"/>
      <c r="G5" s="760"/>
      <c r="H5" s="760"/>
      <c r="I5" s="760"/>
      <c r="J5" s="760"/>
      <c r="K5" s="760"/>
      <c r="L5" s="760"/>
      <c r="M5" s="760"/>
      <c r="N5" s="760"/>
      <c r="O5" s="760"/>
      <c r="P5" s="760"/>
      <c r="Q5" s="760"/>
      <c r="R5" s="760"/>
      <c r="S5" s="761"/>
      <c r="T5" s="757">
        <f>基本データ入力!W5</f>
        <v>0</v>
      </c>
      <c r="U5" s="757"/>
      <c r="V5" s="757">
        <f>基本データ入力!W7</f>
        <v>0</v>
      </c>
      <c r="W5" s="757"/>
    </row>
    <row r="6" spans="1:24" s="95" customFormat="1" ht="24" customHeight="1">
      <c r="B6" s="96"/>
      <c r="C6" s="97"/>
      <c r="D6" s="97"/>
      <c r="E6" s="98"/>
      <c r="F6" s="98"/>
      <c r="G6" s="98"/>
      <c r="H6" s="98"/>
      <c r="I6" s="98"/>
      <c r="J6" s="98"/>
      <c r="K6" s="98"/>
      <c r="L6" s="98"/>
      <c r="M6" s="98"/>
      <c r="N6" s="98"/>
      <c r="O6" s="98"/>
      <c r="P6" s="98"/>
      <c r="Q6" s="98"/>
      <c r="R6" s="98"/>
      <c r="S6" s="98"/>
      <c r="T6" s="98"/>
      <c r="U6" s="98"/>
      <c r="V6" s="98"/>
      <c r="W6" s="98"/>
    </row>
    <row r="7" spans="1:24" s="95" customFormat="1" ht="38.1" customHeight="1">
      <c r="B7" s="96"/>
      <c r="C7" s="97"/>
      <c r="D7" s="97"/>
      <c r="E7" s="98"/>
      <c r="F7" s="98"/>
      <c r="G7" s="98"/>
      <c r="H7" s="98"/>
      <c r="I7" s="98"/>
      <c r="J7" s="98"/>
      <c r="K7" s="98"/>
      <c r="L7" s="98"/>
      <c r="M7" s="98"/>
      <c r="N7" s="98"/>
      <c r="O7" s="98"/>
      <c r="P7" s="98"/>
      <c r="Q7" s="98"/>
      <c r="R7" s="98"/>
      <c r="S7" s="98"/>
      <c r="T7" s="98"/>
      <c r="U7" s="98"/>
      <c r="V7" s="98"/>
      <c r="W7" s="98"/>
    </row>
    <row r="8" spans="1:24" s="95" customFormat="1" ht="38.1" customHeight="1">
      <c r="B8" s="96"/>
      <c r="C8" s="97"/>
      <c r="D8" s="97"/>
      <c r="E8" s="98"/>
      <c r="F8" s="98"/>
      <c r="G8" s="98"/>
      <c r="H8" s="98"/>
      <c r="I8" s="98"/>
      <c r="J8" s="98"/>
      <c r="K8" s="98"/>
      <c r="L8" s="98"/>
      <c r="M8" s="98"/>
      <c r="N8" s="98"/>
      <c r="O8" s="98"/>
      <c r="P8" s="98"/>
      <c r="Q8" s="98"/>
      <c r="R8" s="98"/>
      <c r="S8" s="98"/>
      <c r="T8" s="98"/>
      <c r="U8" s="98"/>
      <c r="V8" s="98"/>
      <c r="W8" s="98"/>
    </row>
    <row r="9" spans="1:24" s="95" customFormat="1" ht="24" customHeight="1">
      <c r="B9" s="96"/>
      <c r="C9" s="97"/>
      <c r="D9" s="97"/>
      <c r="E9" s="98"/>
      <c r="F9" s="98"/>
      <c r="G9" s="98"/>
      <c r="H9" s="98"/>
      <c r="I9" s="98"/>
      <c r="J9" s="98"/>
      <c r="K9" s="98"/>
      <c r="L9" s="98"/>
      <c r="M9" s="98"/>
      <c r="N9" s="98"/>
      <c r="O9" s="98"/>
      <c r="P9" s="98"/>
      <c r="Q9" s="98"/>
      <c r="R9" s="98"/>
      <c r="S9" s="98"/>
      <c r="T9" s="98"/>
      <c r="U9" s="98"/>
      <c r="V9" s="98"/>
      <c r="W9" s="98"/>
    </row>
    <row r="10" spans="1:24" s="95" customFormat="1" ht="38.1" customHeight="1">
      <c r="B10" s="96"/>
      <c r="C10" s="97"/>
      <c r="D10" s="97"/>
      <c r="E10" s="98"/>
      <c r="F10" s="98"/>
      <c r="G10" s="98"/>
      <c r="H10" s="98"/>
      <c r="I10" s="98"/>
      <c r="J10" s="98"/>
      <c r="K10" s="98"/>
      <c r="L10" s="98"/>
      <c r="M10" s="98"/>
      <c r="N10" s="98"/>
      <c r="O10" s="98"/>
      <c r="P10" s="98"/>
      <c r="Q10" s="98"/>
      <c r="R10" s="98"/>
      <c r="S10" s="98"/>
      <c r="T10" s="98"/>
      <c r="U10" s="98"/>
      <c r="V10" s="98"/>
      <c r="W10" s="98"/>
    </row>
    <row r="11" spans="1:24" s="95" customFormat="1" ht="38.1" customHeight="1">
      <c r="B11" s="96"/>
      <c r="C11" s="97"/>
      <c r="D11" s="97"/>
      <c r="E11" s="98"/>
      <c r="F11" s="98"/>
      <c r="G11" s="98"/>
      <c r="H11" s="98"/>
      <c r="I11" s="98"/>
      <c r="J11" s="98"/>
      <c r="K11" s="98"/>
      <c r="L11" s="98"/>
      <c r="M11" s="98"/>
      <c r="N11" s="98"/>
      <c r="O11" s="98"/>
      <c r="P11" s="98"/>
      <c r="Q11" s="98"/>
      <c r="R11" s="98"/>
      <c r="S11" s="98"/>
      <c r="T11" s="98"/>
      <c r="U11" s="98"/>
      <c r="V11" s="98"/>
      <c r="W11" s="98"/>
    </row>
    <row r="12" spans="1:24" s="95" customFormat="1" ht="18" customHeight="1">
      <c r="B12" s="96"/>
      <c r="C12" s="97"/>
      <c r="D12" s="97"/>
      <c r="E12" s="98"/>
      <c r="F12" s="98"/>
      <c r="G12" s="98"/>
      <c r="H12" s="98"/>
      <c r="I12" s="98"/>
      <c r="J12" s="98"/>
      <c r="K12" s="98"/>
      <c r="L12" s="98"/>
      <c r="M12" s="98"/>
      <c r="N12" s="98"/>
      <c r="O12" s="98"/>
      <c r="P12" s="98"/>
      <c r="Q12" s="98"/>
      <c r="R12" s="98"/>
      <c r="S12" s="98"/>
      <c r="T12" s="98"/>
      <c r="U12" s="98"/>
      <c r="V12" s="98"/>
      <c r="W12" s="98"/>
    </row>
    <row r="13" spans="1:24" s="95" customFormat="1" ht="20.100000000000001" customHeight="1">
      <c r="B13" s="96"/>
      <c r="C13" s="95" t="s">
        <v>120</v>
      </c>
      <c r="D13" s="97"/>
      <c r="E13" s="98"/>
      <c r="F13" s="755" t="str">
        <f>基本データ入力!D5</f>
        <v>R6年度宮城県マスターズ水泳大会G21</v>
      </c>
      <c r="G13" s="755"/>
      <c r="H13" s="755"/>
      <c r="I13" s="755"/>
      <c r="J13" s="755"/>
      <c r="K13" s="755"/>
      <c r="L13" s="161" t="s">
        <v>226</v>
      </c>
      <c r="T13" s="98"/>
      <c r="U13" s="98"/>
      <c r="V13" s="98"/>
      <c r="W13" s="98"/>
    </row>
    <row r="14" spans="1:24" s="99" customFormat="1" ht="39" customHeight="1">
      <c r="B14" s="99">
        <v>1</v>
      </c>
      <c r="C14" s="99" t="s">
        <v>208</v>
      </c>
      <c r="G14" s="754" t="str">
        <f>基本データ入力!D10</f>
        <v/>
      </c>
      <c r="H14" s="754"/>
      <c r="I14" s="754"/>
      <c r="J14" s="754"/>
      <c r="K14" s="754"/>
      <c r="L14" s="754"/>
      <c r="M14" s="754"/>
      <c r="N14" s="754"/>
      <c r="O14" s="754"/>
      <c r="P14" s="754"/>
      <c r="Q14" s="754"/>
      <c r="R14" s="754"/>
      <c r="S14" s="754"/>
      <c r="T14" s="754"/>
      <c r="U14" s="754"/>
    </row>
    <row r="15" spans="1:24" s="99" customFormat="1" ht="39" customHeight="1">
      <c r="B15" s="99">
        <v>2</v>
      </c>
      <c r="C15" s="99" t="s">
        <v>206</v>
      </c>
      <c r="G15" s="753">
        <f>基本データ入力!D17</f>
        <v>0</v>
      </c>
      <c r="H15" s="753"/>
      <c r="I15" s="753"/>
      <c r="J15" s="753"/>
      <c r="K15" s="753"/>
      <c r="L15" s="753"/>
      <c r="M15" s="753"/>
      <c r="N15" s="753"/>
      <c r="O15" s="753"/>
      <c r="P15" s="753"/>
      <c r="Q15" s="753"/>
      <c r="R15" s="753"/>
      <c r="S15" s="753"/>
      <c r="T15" s="753"/>
      <c r="U15" s="753"/>
    </row>
    <row r="16" spans="1:24" s="99" customFormat="1" ht="39" customHeight="1">
      <c r="B16" s="99">
        <v>3</v>
      </c>
      <c r="C16" s="99" t="s">
        <v>207</v>
      </c>
      <c r="G16" s="753">
        <f>基本データ入力!D15</f>
        <v>0</v>
      </c>
      <c r="H16" s="753"/>
      <c r="I16" s="753"/>
      <c r="J16" s="753"/>
      <c r="K16" s="753"/>
      <c r="L16" s="753"/>
      <c r="M16" s="753"/>
      <c r="N16" s="753"/>
      <c r="O16" s="753"/>
      <c r="P16" s="753"/>
      <c r="Q16" s="753"/>
      <c r="R16" s="753"/>
      <c r="S16" s="753"/>
      <c r="T16" s="753"/>
      <c r="U16" s="753"/>
      <c r="V16" s="100" t="s">
        <v>117</v>
      </c>
    </row>
  </sheetData>
  <sheetProtection password="CC09" sheet="1" selectLockedCells="1" selectUnlockedCells="1"/>
  <customSheetViews>
    <customSheetView guid="{D15BB113-DAED-4319-94E8-97E274BC31C1}" zeroValues="0">
      <pageMargins left="0.19685039370078741" right="0.19685039370078741" top="0.15748031496062992" bottom="0.15748031496062992" header="0.31496062992125984" footer="0.31496062992125984"/>
      <pageSetup paperSize="9" orientation="portrait" horizontalDpi="4294967293"/>
    </customSheetView>
  </customSheetViews>
  <mergeCells count="13">
    <mergeCell ref="G16:U16"/>
    <mergeCell ref="G14:U14"/>
    <mergeCell ref="G15:U15"/>
    <mergeCell ref="F13:K13"/>
    <mergeCell ref="A2:X2"/>
    <mergeCell ref="T5:U5"/>
    <mergeCell ref="V5:W5"/>
    <mergeCell ref="T4:U4"/>
    <mergeCell ref="V4:W4"/>
    <mergeCell ref="E5:S5"/>
    <mergeCell ref="E4:S4"/>
    <mergeCell ref="B5:D5"/>
    <mergeCell ref="B4:D4"/>
  </mergeCells>
  <phoneticPr fontId="2"/>
  <printOptions horizontalCentered="1"/>
  <pageMargins left="0.19685039370078741" right="0.19685039370078741" top="0.15748031496062992" bottom="0.15748031496062992" header="0.31496062992125984" footer="0.31496062992125984"/>
  <pageSetup paperSize="9" orientation="portrait"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U51"/>
  <sheetViews>
    <sheetView showZeros="0" workbookViewId="0">
      <selection activeCell="H2" sqref="H2"/>
    </sheetView>
  </sheetViews>
  <sheetFormatPr defaultColWidth="13" defaultRowHeight="13.5"/>
  <cols>
    <col min="1" max="1" width="10.625" style="11" customWidth="1"/>
    <col min="2" max="2" width="15" style="11" customWidth="1"/>
    <col min="3" max="3" width="6.875" style="11" customWidth="1"/>
    <col min="4" max="4" width="29.625" style="11" customWidth="1"/>
    <col min="5" max="5" width="31.375" style="11" customWidth="1"/>
    <col min="6" max="6" width="10.625" style="11" customWidth="1"/>
    <col min="7" max="8" width="6.875" style="11" customWidth="1"/>
    <col min="9" max="9" width="6.375" style="11" customWidth="1"/>
    <col min="10" max="10" width="14" style="11" customWidth="1"/>
    <col min="11" max="11" width="13.625" style="11" customWidth="1"/>
    <col min="12" max="12" width="12.875" style="11" customWidth="1"/>
    <col min="13" max="13" width="16.5" style="11" customWidth="1"/>
    <col min="14" max="14" width="17" style="11" customWidth="1"/>
    <col min="15" max="15" width="15.125" style="11" customWidth="1"/>
    <col min="16" max="16" width="17.125" style="11" customWidth="1"/>
    <col min="17" max="17" width="10.625" style="11" customWidth="1"/>
    <col min="18" max="18" width="13" style="11" customWidth="1"/>
    <col min="19" max="19" width="12.125" style="11" customWidth="1"/>
    <col min="20" max="20" width="13" style="11" customWidth="1"/>
    <col min="21" max="21" width="12.125" style="11" customWidth="1"/>
    <col min="22" max="22" width="13" style="11" customWidth="1"/>
    <col min="23" max="23" width="12.125" style="11" customWidth="1"/>
    <col min="24" max="24" width="13" style="11" customWidth="1"/>
    <col min="25" max="25" width="12.125" style="11" customWidth="1"/>
    <col min="26" max="26" width="13" style="11" customWidth="1"/>
    <col min="27" max="27" width="12.125" style="11" customWidth="1"/>
    <col min="28" max="28" width="13" style="11" customWidth="1"/>
    <col min="29" max="29" width="12.125" style="11" customWidth="1"/>
    <col min="30" max="30" width="13" style="11" customWidth="1"/>
    <col min="31" max="31" width="12.125" style="11" customWidth="1"/>
    <col min="32" max="32" width="13" style="11" customWidth="1"/>
    <col min="33" max="33" width="12.125" style="11" customWidth="1"/>
    <col min="34" max="34" width="13" style="11" customWidth="1"/>
    <col min="35" max="35" width="12.125" style="11" customWidth="1"/>
    <col min="36" max="36" width="10" style="11" customWidth="1"/>
    <col min="37" max="37" width="13.125" style="11" customWidth="1"/>
    <col min="38" max="16384" width="13" style="11"/>
  </cols>
  <sheetData>
    <row r="1" spans="1:37" ht="15" customHeight="1">
      <c r="A1" s="54" t="s">
        <v>69</v>
      </c>
      <c r="B1" s="54" t="s">
        <v>70</v>
      </c>
      <c r="C1" s="54" t="s">
        <v>71</v>
      </c>
      <c r="D1" s="54" t="s">
        <v>72</v>
      </c>
      <c r="E1" s="54" t="s">
        <v>73</v>
      </c>
      <c r="F1" s="54" t="s">
        <v>74</v>
      </c>
      <c r="G1" s="54" t="s">
        <v>75</v>
      </c>
      <c r="H1" s="54" t="s">
        <v>76</v>
      </c>
      <c r="I1" s="54" t="s">
        <v>77</v>
      </c>
      <c r="J1" s="54" t="s">
        <v>78</v>
      </c>
      <c r="K1" s="54" t="s">
        <v>79</v>
      </c>
      <c r="L1" s="54" t="s">
        <v>80</v>
      </c>
      <c r="M1" s="54" t="s">
        <v>81</v>
      </c>
      <c r="N1" s="54" t="s">
        <v>82</v>
      </c>
      <c r="O1" s="54" t="s">
        <v>83</v>
      </c>
      <c r="P1" s="54" t="s">
        <v>84</v>
      </c>
      <c r="Q1" s="54" t="s">
        <v>85</v>
      </c>
      <c r="R1" s="54" t="s">
        <v>86</v>
      </c>
      <c r="S1" s="54" t="s">
        <v>87</v>
      </c>
      <c r="T1" s="54" t="s">
        <v>88</v>
      </c>
      <c r="U1" s="54" t="s">
        <v>89</v>
      </c>
      <c r="V1" s="54" t="s">
        <v>90</v>
      </c>
      <c r="W1" s="54" t="s">
        <v>91</v>
      </c>
      <c r="X1" s="54" t="s">
        <v>92</v>
      </c>
      <c r="Y1" s="54" t="s">
        <v>93</v>
      </c>
      <c r="Z1" s="54" t="s">
        <v>94</v>
      </c>
      <c r="AA1" s="54" t="s">
        <v>95</v>
      </c>
      <c r="AB1" s="54" t="s">
        <v>96</v>
      </c>
      <c r="AC1" s="54" t="s">
        <v>97</v>
      </c>
      <c r="AD1" s="54" t="s">
        <v>98</v>
      </c>
      <c r="AE1" s="54" t="s">
        <v>99</v>
      </c>
      <c r="AF1" s="54" t="s">
        <v>100</v>
      </c>
      <c r="AG1" s="54" t="s">
        <v>101</v>
      </c>
      <c r="AH1" s="54" t="s">
        <v>102</v>
      </c>
      <c r="AI1" s="54" t="s">
        <v>103</v>
      </c>
      <c r="AJ1" s="54" t="s">
        <v>104</v>
      </c>
      <c r="AK1" s="54" t="s">
        <v>105</v>
      </c>
    </row>
    <row r="2" spans="1:37" s="5" customFormat="1">
      <c r="A2" s="55">
        <v>1</v>
      </c>
      <c r="B2" s="55" t="str">
        <f>IF(D2="","",基本データ入力!$L$9&amp;RIGHT(F2,6)&amp;IF('個人種目エントリー（男子用）'!A8="男子",1,5))</f>
        <v/>
      </c>
      <c r="C2" s="55" t="str">
        <f>IF('個人種目エントリー（男子用）'!A8="","",ASC(IF('個人種目エントリー（男子用）'!A8="男子",1,2)))</f>
        <v>1</v>
      </c>
      <c r="D2" s="55" t="str">
        <f>IF('個人種目エントリー（男子用）'!B8="","",'個人種目エントリー（男子用）'!B8)</f>
        <v/>
      </c>
      <c r="E2" s="55" t="str">
        <f>IF(D2="","",ASC('個人種目エントリー（男子用）'!C8))</f>
        <v/>
      </c>
      <c r="F2" s="55" t="str">
        <f>'提出用出場認知書（男子用）'!H13&amp;IF(LEN('提出用出場認知書（男子用）'!I13)=1,"0"&amp;'提出用出場認知書（男子用）'!I13,'提出用出場認知書（男子用）'!I13)&amp;IF(LEN('提出用出場認知書（男子用）'!J13)=1,"0"&amp;'提出用出場認知書（男子用）'!J13,'提出用出場認知書（男子用）'!J13)</f>
        <v/>
      </c>
      <c r="G2" s="55" t="str">
        <f>IF(D2="","",IF('個人種目エントリー（男子用）'!G8="小",1,IF('個人種目エントリー（男子用）'!G8="中",2,IF('個人種目エントリー（男子用）'!G8="高",3,IF('個人種目エントリー（男子用）'!G8="大",4,5)))))</f>
        <v/>
      </c>
      <c r="H2" s="55" t="str">
        <f>ASC('個人種目エントリー（男子用）'!H8)</f>
        <v/>
      </c>
      <c r="I2" s="55" t="str">
        <f>ASC('提出用出場認知書（男子用）'!K13)</f>
        <v/>
      </c>
      <c r="J2" s="55"/>
      <c r="K2" s="56">
        <f>'個人種目エントリー（男子用）'!J8</f>
        <v>0</v>
      </c>
      <c r="L2" s="53" t="str">
        <f>IF(K2="","",基本データ入力!$D$8)</f>
        <v/>
      </c>
      <c r="M2" s="53"/>
      <c r="N2" s="53"/>
      <c r="O2" s="53"/>
      <c r="P2" s="53"/>
      <c r="Q2" s="53"/>
      <c r="R2" s="55" t="str">
        <f>ASC(IF('個人種目エントリー（男子用）'!M8="自由形","1",IF('個人種目エントリー（男子用）'!M8="背泳ぎ","2",IF('個人種目エントリー（男子用）'!M8="平泳ぎ","3",IF('個人種目エントリー（男子用）'!M8="ﾊﾞﾀﾌﾗｲ","4",IF('個人種目エントリー（男子用）'!M8="個人ﾒﾄﾞﾚｰ","5"," ")))))&amp;IF('個人種目エントリー（男子用）'!K8="50","0050",IF('個人種目エントリー（男子用）'!K8="100","0100",IF('個人種目エントリー（男子用）'!K8="200","0200",IF('個人種目エントリー（男子用）'!K8="25","0025",IF('個人種目エントリー（男子用）'!K8="800","0800",IF('個人種目エントリー（男子用）'!K8="1500","1500"," ")))))))</f>
        <v xml:space="preserve">  </v>
      </c>
      <c r="S2" s="55" t="str">
        <f>IF('個人種目エントリー（男子用）'!M8="","",ASC(IF(LEN('個人種目エントリー（男子用）'!N8)=1,"0"&amp;'個人種目エントリー（男子用）'!N8,'個人種目エントリー（男子用）'!N8))&amp;ASC(IF(LEN('個人種目エントリー（男子用）'!O8)=1,"0"&amp;'個人種目エントリー（男子用）'!O8,'個人種目エントリー（男子用）'!O8))&amp;"."&amp;IF('個人種目エントリー（男子用）'!P8="","0",'個人種目エントリー（男子用）'!P8))</f>
        <v/>
      </c>
      <c r="T2" s="55" t="str">
        <f>ASC(IF('個人種目エントリー（男子用）'!S8="自由形","1",IF('個人種目エントリー（男子用）'!S8="背泳ぎ","2",IF('個人種目エントリー（男子用）'!S8="平泳ぎ","3",IF('個人種目エントリー（男子用）'!S8="ﾊﾞﾀﾌﾗｲ","4",IF('個人種目エントリー（男子用）'!S8="個人ﾒﾄﾞﾚｰ","5"," ")))))&amp;IF('個人種目エントリー（男子用）'!Q8="50","0050",IF('個人種目エントリー（男子用）'!Q8="100","0100",IF('個人種目エントリー（男子用）'!Q8="200","0200",IF('個人種目エントリー（男子用）'!Q8="25","25",IF('個人種目エントリー（男子用）'!Q8="800","0800",IF('個人種目エントリー（男子用）'!Q8="1500","1500"," ")))))))</f>
        <v xml:space="preserve">  </v>
      </c>
      <c r="U2" s="55" t="str">
        <f>IF('個人種目エントリー（男子用）'!S8="","",ASC(IF(LEN('個人種目エントリー（男子用）'!T8)=1,"0"&amp;'個人種目エントリー（男子用）'!T8,'個人種目エントリー（男子用）'!T8))&amp;ASC(IF(LEN('個人種目エントリー（男子用）'!U8)=1,"0"&amp;'個人種目エントリー（男子用）'!U8,'個人種目エントリー（男子用）'!U8))&amp;"."&amp;IF('個人種目エントリー（男子用）'!V8="","0",'個人種目エントリー（男子用）'!V8))</f>
        <v/>
      </c>
      <c r="V2" s="55" t="str">
        <f>ASC(IF('個人種目エントリー（男子用）'!Y8="自由形","1",IF('個人種目エントリー（男子用）'!Y8="背泳ぎ","2",IF('個人種目エントリー（男子用）'!Y8="平泳ぎ","3",IF('個人種目エントリー（男子用）'!Y8="ﾊﾞﾀﾌﾗｲ","4",IF('個人種目エントリー（男子用）'!Y8="個人ﾒﾄﾞﾚｰ","5"," ")))))&amp;IF('個人種目エントリー（男子用）'!W8="50","0050",IF('個人種目エントリー（男子用）'!W8="100","0100",IF('個人種目エントリー（男子用）'!W8="200","0200",IF('個人種目エントリー（男子用）'!W8="25","0025",IF('個人種目エントリー（男子用）'!W8="800","0800",IF('個人種目エントリー（男子用）'!W8="1500","1500"," ")))))))</f>
        <v xml:space="preserve">  </v>
      </c>
      <c r="W2" s="55" t="str">
        <f>IF('個人種目エントリー（男子用）'!Y8="","",ASC(IF(LEN('個人種目エントリー（男子用）'!Z8)=1,"0"&amp;'個人種目エントリー（男子用）'!Z8,'個人種目エントリー（男子用）'!Z8))&amp;ASC(IF(LEN('個人種目エントリー（男子用）'!AA8)=1,"0"&amp;'個人種目エントリー（男子用）'!AA8,'個人種目エントリー（男子用）'!AA8))&amp;"."&amp;IF('個人種目エントリー（男子用）'!AB8="","0",'個人種目エントリー（男子用）'!AB8))</f>
        <v/>
      </c>
      <c r="X2" s="53" t="s">
        <v>106</v>
      </c>
      <c r="Y2" s="53" t="s">
        <v>106</v>
      </c>
      <c r="Z2" s="53" t="s">
        <v>106</v>
      </c>
      <c r="AA2" s="53" t="s">
        <v>106</v>
      </c>
      <c r="AB2" s="53" t="s">
        <v>106</v>
      </c>
      <c r="AC2" s="53" t="s">
        <v>106</v>
      </c>
      <c r="AD2" s="53" t="s">
        <v>106</v>
      </c>
      <c r="AE2" s="53" t="s">
        <v>106</v>
      </c>
      <c r="AF2" s="53" t="s">
        <v>106</v>
      </c>
      <c r="AG2" s="53" t="s">
        <v>106</v>
      </c>
      <c r="AH2" s="53" t="s">
        <v>106</v>
      </c>
      <c r="AI2" s="53" t="s">
        <v>106</v>
      </c>
      <c r="AJ2" s="53" t="s">
        <v>106</v>
      </c>
      <c r="AK2" s="53" t="s">
        <v>106</v>
      </c>
    </row>
    <row r="3" spans="1:37" s="5" customFormat="1">
      <c r="A3" s="55">
        <v>2</v>
      </c>
      <c r="B3" s="55" t="str">
        <f>IF(D3="","",基本データ入力!$L$9&amp;RIGHT(F3,6)&amp;IF('個人種目エントリー（男子用）'!A9="男子",1,5))</f>
        <v/>
      </c>
      <c r="C3" s="55" t="str">
        <f>IF('個人種目エントリー（男子用）'!A9="","",ASC(IF('個人種目エントリー（男子用）'!A9="男子",1,2)))</f>
        <v>1</v>
      </c>
      <c r="D3" s="55" t="str">
        <f>IF('個人種目エントリー（男子用）'!B9="","",'個人種目エントリー（男子用）'!B9)</f>
        <v/>
      </c>
      <c r="E3" s="55" t="str">
        <f>IF(D3="","",ASC('個人種目エントリー（男子用）'!C9))</f>
        <v/>
      </c>
      <c r="F3" s="55" t="str">
        <f>'提出用出場認知書（男子用）'!H14&amp;IF(LEN('提出用出場認知書（男子用）'!I14)=1,"0"&amp;'提出用出場認知書（男子用）'!I14,'提出用出場認知書（男子用）'!I14)&amp;IF(LEN('提出用出場認知書（男子用）'!J14)=1,"0"&amp;'提出用出場認知書（男子用）'!J14,'提出用出場認知書（男子用）'!J14)</f>
        <v/>
      </c>
      <c r="G3" s="55" t="str">
        <f>IF(D3="","",IF('個人種目エントリー（男子用）'!G9="小",1,IF('個人種目エントリー（男子用）'!G9="中",2,IF('個人種目エントリー（男子用）'!G9="高",3,IF('個人種目エントリー（男子用）'!G9="大",4,5)))))</f>
        <v/>
      </c>
      <c r="H3" s="55" t="str">
        <f>ASC('個人種目エントリー（男子用）'!H9)</f>
        <v/>
      </c>
      <c r="I3" s="55" t="str">
        <f>ASC('提出用出場認知書（男子用）'!K14)</f>
        <v/>
      </c>
      <c r="J3" s="55"/>
      <c r="K3" s="56">
        <f>'個人種目エントリー（男子用）'!J9</f>
        <v>0</v>
      </c>
      <c r="L3" s="53" t="str">
        <f>IF(K3="","",基本データ入力!$D$8)</f>
        <v/>
      </c>
      <c r="M3" s="53"/>
      <c r="N3" s="53"/>
      <c r="O3" s="53"/>
      <c r="P3" s="53"/>
      <c r="Q3" s="53"/>
      <c r="R3" s="55" t="str">
        <f>ASC(IF('個人種目エントリー（男子用）'!M9="自由形","1",IF('個人種目エントリー（男子用）'!M9="背泳ぎ","2",IF('個人種目エントリー（男子用）'!M9="平泳ぎ","3",IF('個人種目エントリー（男子用）'!M9="ﾊﾞﾀﾌﾗｲ","4",IF('個人種目エントリー（男子用）'!M9="個人ﾒﾄﾞﾚｰ","5"," ")))))&amp;IF('個人種目エントリー（男子用）'!K9="50","0050",IF('個人種目エントリー（男子用）'!K9="100","0100",IF('個人種目エントリー（男子用）'!K9="200","0200",IF('個人種目エントリー（男子用）'!K9="25","0025",IF('個人種目エントリー（男子用）'!K9="800","0800",IF('個人種目エントリー（男子用）'!K9="1500","1500"," ")))))))</f>
        <v xml:space="preserve">  </v>
      </c>
      <c r="S3" s="55" t="str">
        <f>IF('個人種目エントリー（男子用）'!M9="","",ASC(IF(LEN('個人種目エントリー（男子用）'!N9)=1,"0"&amp;'個人種目エントリー（男子用）'!N9,'個人種目エントリー（男子用）'!N9))&amp;ASC(IF(LEN('個人種目エントリー（男子用）'!O9)=1,"0"&amp;'個人種目エントリー（男子用）'!O9,'個人種目エントリー（男子用）'!O9))&amp;"."&amp;IF('個人種目エントリー（男子用）'!P9="","0",'個人種目エントリー（男子用）'!P9))</f>
        <v/>
      </c>
      <c r="T3" s="55" t="str">
        <f>ASC(IF('個人種目エントリー（男子用）'!S9="自由形","1",IF('個人種目エントリー（男子用）'!S9="背泳ぎ","2",IF('個人種目エントリー（男子用）'!S9="平泳ぎ","3",IF('個人種目エントリー（男子用）'!S9="ﾊﾞﾀﾌﾗｲ","4",IF('個人種目エントリー（男子用）'!S9="個人ﾒﾄﾞﾚｰ","5"," ")))))&amp;IF('個人種目エントリー（男子用）'!Q9="50","0050",IF('個人種目エントリー（男子用）'!Q9="100","0100",IF('個人種目エントリー（男子用）'!Q9="200","0200",IF('個人種目エントリー（男子用）'!Q9="25","25",IF('個人種目エントリー（男子用）'!Q9="800","0800",IF('個人種目エントリー（男子用）'!Q9="1500","1500"," ")))))))</f>
        <v xml:space="preserve">  </v>
      </c>
      <c r="U3" s="55" t="str">
        <f>IF('個人種目エントリー（男子用）'!S9="","",ASC(IF(LEN('個人種目エントリー（男子用）'!T9)=1,"0"&amp;'個人種目エントリー（男子用）'!T9,'個人種目エントリー（男子用）'!T9))&amp;ASC(IF(LEN('個人種目エントリー（男子用）'!U9)=1,"0"&amp;'個人種目エントリー（男子用）'!U9,'個人種目エントリー（男子用）'!U9))&amp;"."&amp;IF('個人種目エントリー（男子用）'!V9="","0",'個人種目エントリー（男子用）'!V9))</f>
        <v/>
      </c>
      <c r="V3" s="55" t="str">
        <f>ASC(IF('個人種目エントリー（男子用）'!Y9="自由形","1",IF('個人種目エントリー（男子用）'!Y9="背泳ぎ","2",IF('個人種目エントリー（男子用）'!Y9="平泳ぎ","3",IF('個人種目エントリー（男子用）'!Y9="ﾊﾞﾀﾌﾗｲ","4",IF('個人種目エントリー（男子用）'!Y9="個人ﾒﾄﾞﾚｰ","5"," ")))))&amp;IF('個人種目エントリー（男子用）'!W9="50","0050",IF('個人種目エントリー（男子用）'!W9="100","0100",IF('個人種目エントリー（男子用）'!W9="200","0200",IF('個人種目エントリー（男子用）'!W9="25","0025",IF('個人種目エントリー（男子用）'!W9="800","0800",IF('個人種目エントリー（男子用）'!W9="1500","1500"," ")))))))</f>
        <v xml:space="preserve">  </v>
      </c>
      <c r="W3" s="55" t="str">
        <f>IF('個人種目エントリー（男子用）'!Y9="","",ASC(IF(LEN('個人種目エントリー（男子用）'!Z9)=1,"0"&amp;'個人種目エントリー（男子用）'!Z9,'個人種目エントリー（男子用）'!Z9))&amp;ASC(IF(LEN('個人種目エントリー（男子用）'!AA9)=1,"0"&amp;'個人種目エントリー（男子用）'!AA9,'個人種目エントリー（男子用）'!AA9))&amp;"."&amp;IF('個人種目エントリー（男子用）'!AB9="","0",'個人種目エントリー（男子用）'!AB9))</f>
        <v/>
      </c>
      <c r="X3" s="53" t="s">
        <v>106</v>
      </c>
      <c r="Y3" s="53" t="s">
        <v>106</v>
      </c>
      <c r="Z3" s="53" t="s">
        <v>106</v>
      </c>
      <c r="AA3" s="53" t="s">
        <v>106</v>
      </c>
      <c r="AB3" s="53" t="s">
        <v>106</v>
      </c>
      <c r="AC3" s="53" t="s">
        <v>106</v>
      </c>
      <c r="AD3" s="53" t="s">
        <v>106</v>
      </c>
      <c r="AE3" s="53" t="s">
        <v>106</v>
      </c>
      <c r="AF3" s="53" t="s">
        <v>106</v>
      </c>
      <c r="AG3" s="53" t="s">
        <v>106</v>
      </c>
      <c r="AH3" s="53" t="s">
        <v>106</v>
      </c>
      <c r="AI3" s="53" t="s">
        <v>106</v>
      </c>
      <c r="AJ3" s="53" t="s">
        <v>106</v>
      </c>
      <c r="AK3" s="53" t="s">
        <v>106</v>
      </c>
    </row>
    <row r="4" spans="1:37" s="5" customFormat="1">
      <c r="A4" s="55">
        <v>3</v>
      </c>
      <c r="B4" s="55" t="str">
        <f>IF(D4="","",基本データ入力!$L$9&amp;RIGHT(F4,6)&amp;IF('個人種目エントリー（男子用）'!A10="男子",1,5))</f>
        <v/>
      </c>
      <c r="C4" s="55" t="str">
        <f>IF('個人種目エントリー（男子用）'!A10="","",ASC(IF('個人種目エントリー（男子用）'!A10="男子",1,2)))</f>
        <v>1</v>
      </c>
      <c r="D4" s="55" t="str">
        <f>IF('個人種目エントリー（男子用）'!B10="","",'個人種目エントリー（男子用）'!B10)</f>
        <v/>
      </c>
      <c r="E4" s="55" t="str">
        <f>IF(D4="","",ASC('個人種目エントリー（男子用）'!C10))</f>
        <v/>
      </c>
      <c r="F4" s="55" t="str">
        <f>'提出用出場認知書（男子用）'!H15&amp;IF(LEN('提出用出場認知書（男子用）'!I15)=1,"0"&amp;'提出用出場認知書（男子用）'!I15,'提出用出場認知書（男子用）'!I15)&amp;IF(LEN('提出用出場認知書（男子用）'!J15)=1,"0"&amp;'提出用出場認知書（男子用）'!J15,'提出用出場認知書（男子用）'!J15)</f>
        <v/>
      </c>
      <c r="G4" s="55" t="str">
        <f>IF(D4="","",IF('個人種目エントリー（男子用）'!G10="小",1,IF('個人種目エントリー（男子用）'!G10="中",2,IF('個人種目エントリー（男子用）'!G10="高",3,IF('個人種目エントリー（男子用）'!G10="大",4,5)))))</f>
        <v/>
      </c>
      <c r="H4" s="55" t="str">
        <f>ASC('個人種目エントリー（男子用）'!H10)</f>
        <v/>
      </c>
      <c r="I4" s="55" t="str">
        <f>ASC('提出用出場認知書（男子用）'!K15)</f>
        <v/>
      </c>
      <c r="J4" s="55"/>
      <c r="K4" s="56">
        <f>'個人種目エントリー（男子用）'!J10</f>
        <v>0</v>
      </c>
      <c r="L4" s="53" t="str">
        <f>IF(K4="","",基本データ入力!$D$8)</f>
        <v/>
      </c>
      <c r="M4" s="53"/>
      <c r="N4" s="53"/>
      <c r="O4" s="53"/>
      <c r="P4" s="53"/>
      <c r="Q4" s="53"/>
      <c r="R4" s="55" t="str">
        <f>ASC(IF('個人種目エントリー（男子用）'!M10="自由形","1",IF('個人種目エントリー（男子用）'!M10="背泳ぎ","2",IF('個人種目エントリー（男子用）'!M10="平泳ぎ","3",IF('個人種目エントリー（男子用）'!M10="ﾊﾞﾀﾌﾗｲ","4",IF('個人種目エントリー（男子用）'!M10="個人ﾒﾄﾞﾚｰ","5"," ")))))&amp;IF('個人種目エントリー（男子用）'!K10="50","0050",IF('個人種目エントリー（男子用）'!K10="100","0100",IF('個人種目エントリー（男子用）'!K10="200","0200",IF('個人種目エントリー（男子用）'!K10="25","0025",IF('個人種目エントリー（男子用）'!K10="800","0800",IF('個人種目エントリー（男子用）'!K10="1500","1500"," ")))))))</f>
        <v xml:space="preserve">  </v>
      </c>
      <c r="S4" s="55" t="str">
        <f>IF('個人種目エントリー（男子用）'!M10="","",ASC(IF(LEN('個人種目エントリー（男子用）'!N10)=1,"0"&amp;'個人種目エントリー（男子用）'!N10,'個人種目エントリー（男子用）'!N10))&amp;ASC(IF(LEN('個人種目エントリー（男子用）'!O10)=1,"0"&amp;'個人種目エントリー（男子用）'!O10,'個人種目エントリー（男子用）'!O10))&amp;"."&amp;IF('個人種目エントリー（男子用）'!P10="","0",'個人種目エントリー（男子用）'!P10))</f>
        <v/>
      </c>
      <c r="T4" s="55" t="str">
        <f>ASC(IF('個人種目エントリー（男子用）'!S10="自由形","1",IF('個人種目エントリー（男子用）'!S10="背泳ぎ","2",IF('個人種目エントリー（男子用）'!S10="平泳ぎ","3",IF('個人種目エントリー（男子用）'!S10="ﾊﾞﾀﾌﾗｲ","4",IF('個人種目エントリー（男子用）'!S10="個人ﾒﾄﾞﾚｰ","5"," ")))))&amp;IF('個人種目エントリー（男子用）'!Q10="50","0050",IF('個人種目エントリー（男子用）'!Q10="100","0100",IF('個人種目エントリー（男子用）'!Q10="200","0200",IF('個人種目エントリー（男子用）'!Q10="25","25",IF('個人種目エントリー（男子用）'!Q10="800","0800",IF('個人種目エントリー（男子用）'!Q10="1500","1500"," ")))))))</f>
        <v xml:space="preserve">  </v>
      </c>
      <c r="U4" s="55" t="str">
        <f>IF('個人種目エントリー（男子用）'!S10="","",ASC(IF(LEN('個人種目エントリー（男子用）'!T10)=1,"0"&amp;'個人種目エントリー（男子用）'!T10,'個人種目エントリー（男子用）'!T10))&amp;ASC(IF(LEN('個人種目エントリー（男子用）'!U10)=1,"0"&amp;'個人種目エントリー（男子用）'!U10,'個人種目エントリー（男子用）'!U10))&amp;"."&amp;IF('個人種目エントリー（男子用）'!V10="","0",'個人種目エントリー（男子用）'!V10))</f>
        <v/>
      </c>
      <c r="V4" s="55" t="str">
        <f>ASC(IF('個人種目エントリー（男子用）'!Y10="自由形","1",IF('個人種目エントリー（男子用）'!Y10="背泳ぎ","2",IF('個人種目エントリー（男子用）'!Y10="平泳ぎ","3",IF('個人種目エントリー（男子用）'!Y10="ﾊﾞﾀﾌﾗｲ","4",IF('個人種目エントリー（男子用）'!Y10="個人ﾒﾄﾞﾚｰ","5"," ")))))&amp;IF('個人種目エントリー（男子用）'!W10="50","0050",IF('個人種目エントリー（男子用）'!W10="100","0100",IF('個人種目エントリー（男子用）'!W10="200","0200",IF('個人種目エントリー（男子用）'!W10="25","0025",IF('個人種目エントリー（男子用）'!W10="800","0800",IF('個人種目エントリー（男子用）'!W10="1500","1500"," ")))))))</f>
        <v xml:space="preserve">  </v>
      </c>
      <c r="W4" s="55" t="str">
        <f>IF('個人種目エントリー（男子用）'!Y10="","",ASC(IF(LEN('個人種目エントリー（男子用）'!Z10)=1,"0"&amp;'個人種目エントリー（男子用）'!Z10,'個人種目エントリー（男子用）'!Z10))&amp;ASC(IF(LEN('個人種目エントリー（男子用）'!AA10)=1,"0"&amp;'個人種目エントリー（男子用）'!AA10,'個人種目エントリー（男子用）'!AA10))&amp;"."&amp;IF('個人種目エントリー（男子用）'!AB10="","0",'個人種目エントリー（男子用）'!AB10))</f>
        <v/>
      </c>
      <c r="X4" s="53" t="s">
        <v>106</v>
      </c>
      <c r="Y4" s="53" t="s">
        <v>106</v>
      </c>
      <c r="Z4" s="53" t="s">
        <v>106</v>
      </c>
      <c r="AA4" s="53" t="s">
        <v>106</v>
      </c>
      <c r="AB4" s="53" t="s">
        <v>106</v>
      </c>
      <c r="AC4" s="53" t="s">
        <v>106</v>
      </c>
      <c r="AD4" s="53" t="s">
        <v>106</v>
      </c>
      <c r="AE4" s="53" t="s">
        <v>106</v>
      </c>
      <c r="AF4" s="53" t="s">
        <v>106</v>
      </c>
      <c r="AG4" s="53" t="s">
        <v>106</v>
      </c>
      <c r="AH4" s="53" t="s">
        <v>106</v>
      </c>
      <c r="AI4" s="53" t="s">
        <v>106</v>
      </c>
      <c r="AJ4" s="53" t="s">
        <v>106</v>
      </c>
      <c r="AK4" s="53" t="s">
        <v>106</v>
      </c>
    </row>
    <row r="5" spans="1:37" s="5" customFormat="1">
      <c r="A5" s="55">
        <v>4</v>
      </c>
      <c r="B5" s="55" t="str">
        <f>IF(D5="","",基本データ入力!$L$9&amp;RIGHT(F5,6)&amp;IF('個人種目エントリー（男子用）'!A11="男子",1,5))</f>
        <v/>
      </c>
      <c r="C5" s="55" t="str">
        <f>IF('個人種目エントリー（男子用）'!A11="","",ASC(IF('個人種目エントリー（男子用）'!A11="男子",1,2)))</f>
        <v>1</v>
      </c>
      <c r="D5" s="55" t="str">
        <f>IF('個人種目エントリー（男子用）'!B11="","",'個人種目エントリー（男子用）'!B11)</f>
        <v/>
      </c>
      <c r="E5" s="55" t="str">
        <f>IF(D5="","",ASC('個人種目エントリー（男子用）'!C11))</f>
        <v/>
      </c>
      <c r="F5" s="55" t="str">
        <f>'提出用出場認知書（男子用）'!H16&amp;IF(LEN('提出用出場認知書（男子用）'!I16)=1,"0"&amp;'提出用出場認知書（男子用）'!I16,'提出用出場認知書（男子用）'!I16)&amp;IF(LEN('提出用出場認知書（男子用）'!J16)=1,"0"&amp;'提出用出場認知書（男子用）'!J16,'提出用出場認知書（男子用）'!J16)</f>
        <v/>
      </c>
      <c r="G5" s="55" t="str">
        <f>IF(D5="","",IF('個人種目エントリー（男子用）'!G11="小",1,IF('個人種目エントリー（男子用）'!G11="中",2,IF('個人種目エントリー（男子用）'!G11="高",3,IF('個人種目エントリー（男子用）'!G11="大",4,5)))))</f>
        <v/>
      </c>
      <c r="H5" s="55" t="str">
        <f>ASC('個人種目エントリー（男子用）'!H11)</f>
        <v/>
      </c>
      <c r="I5" s="55" t="str">
        <f>ASC('提出用出場認知書（男子用）'!K16)</f>
        <v/>
      </c>
      <c r="J5" s="55"/>
      <c r="K5" s="56">
        <f>'個人種目エントリー（男子用）'!J11</f>
        <v>0</v>
      </c>
      <c r="L5" s="53" t="str">
        <f>IF(K5="","",基本データ入力!$D$8)</f>
        <v/>
      </c>
      <c r="M5" s="53"/>
      <c r="N5" s="53"/>
      <c r="O5" s="53"/>
      <c r="P5" s="53"/>
      <c r="Q5" s="53"/>
      <c r="R5" s="55" t="str">
        <f>ASC(IF('個人種目エントリー（男子用）'!M11="自由形","1",IF('個人種目エントリー（男子用）'!M11="背泳ぎ","2",IF('個人種目エントリー（男子用）'!M11="平泳ぎ","3",IF('個人種目エントリー（男子用）'!M11="ﾊﾞﾀﾌﾗｲ","4",IF('個人種目エントリー（男子用）'!M11="個人ﾒﾄﾞﾚｰ","5"," ")))))&amp;IF('個人種目エントリー（男子用）'!K11="50","0050",IF('個人種目エントリー（男子用）'!K11="100","0100",IF('個人種目エントリー（男子用）'!K11="200","0200",IF('個人種目エントリー（男子用）'!K11="25","0025",IF('個人種目エントリー（男子用）'!K11="800","0800",IF('個人種目エントリー（男子用）'!K11="1500","1500"," ")))))))</f>
        <v xml:space="preserve">  </v>
      </c>
      <c r="S5" s="55" t="str">
        <f>IF('個人種目エントリー（男子用）'!M11="","",ASC(IF(LEN('個人種目エントリー（男子用）'!N11)=1,"0"&amp;'個人種目エントリー（男子用）'!N11,'個人種目エントリー（男子用）'!N11))&amp;ASC(IF(LEN('個人種目エントリー（男子用）'!O11)=1,"0"&amp;'個人種目エントリー（男子用）'!O11,'個人種目エントリー（男子用）'!O11))&amp;"."&amp;IF('個人種目エントリー（男子用）'!P11="","0",'個人種目エントリー（男子用）'!P11))</f>
        <v/>
      </c>
      <c r="T5" s="55" t="str">
        <f>ASC(IF('個人種目エントリー（男子用）'!S11="自由形","1",IF('個人種目エントリー（男子用）'!S11="背泳ぎ","2",IF('個人種目エントリー（男子用）'!S11="平泳ぎ","3",IF('個人種目エントリー（男子用）'!S11="ﾊﾞﾀﾌﾗｲ","4",IF('個人種目エントリー（男子用）'!S11="個人ﾒﾄﾞﾚｰ","5"," ")))))&amp;IF('個人種目エントリー（男子用）'!Q11="50","0050",IF('個人種目エントリー（男子用）'!Q11="100","0100",IF('個人種目エントリー（男子用）'!Q11="200","0200",IF('個人種目エントリー（男子用）'!Q11="25","25",IF('個人種目エントリー（男子用）'!Q11="800","0800",IF('個人種目エントリー（男子用）'!Q11="1500","1500"," ")))))))</f>
        <v xml:space="preserve">  </v>
      </c>
      <c r="U5" s="55" t="str">
        <f>IF('個人種目エントリー（男子用）'!S11="","",ASC(IF(LEN('個人種目エントリー（男子用）'!T11)=1,"0"&amp;'個人種目エントリー（男子用）'!T11,'個人種目エントリー（男子用）'!T11))&amp;ASC(IF(LEN('個人種目エントリー（男子用）'!U11)=1,"0"&amp;'個人種目エントリー（男子用）'!U11,'個人種目エントリー（男子用）'!U11))&amp;"."&amp;IF('個人種目エントリー（男子用）'!V11="","0",'個人種目エントリー（男子用）'!V11))</f>
        <v/>
      </c>
      <c r="V5" s="55" t="str">
        <f>ASC(IF('個人種目エントリー（男子用）'!Y11="自由形","1",IF('個人種目エントリー（男子用）'!Y11="背泳ぎ","2",IF('個人種目エントリー（男子用）'!Y11="平泳ぎ","3",IF('個人種目エントリー（男子用）'!Y11="ﾊﾞﾀﾌﾗｲ","4",IF('個人種目エントリー（男子用）'!Y11="個人ﾒﾄﾞﾚｰ","5"," ")))))&amp;IF('個人種目エントリー（男子用）'!W11="50","0050",IF('個人種目エントリー（男子用）'!W11="100","0100",IF('個人種目エントリー（男子用）'!W11="200","0200",IF('個人種目エントリー（男子用）'!W11="25","0025",IF('個人種目エントリー（男子用）'!W11="800","0800",IF('個人種目エントリー（男子用）'!W11="1500","1500"," ")))))))</f>
        <v xml:space="preserve">  </v>
      </c>
      <c r="W5" s="55" t="str">
        <f>IF('個人種目エントリー（男子用）'!Y11="","",ASC(IF(LEN('個人種目エントリー（男子用）'!Z11)=1,"0"&amp;'個人種目エントリー（男子用）'!Z11,'個人種目エントリー（男子用）'!Z11))&amp;ASC(IF(LEN('個人種目エントリー（男子用）'!AA11)=1,"0"&amp;'個人種目エントリー（男子用）'!AA11,'個人種目エントリー（男子用）'!AA11))&amp;"."&amp;IF('個人種目エントリー（男子用）'!AB11="","0",'個人種目エントリー（男子用）'!AB11))</f>
        <v/>
      </c>
      <c r="X5" s="53" t="s">
        <v>106</v>
      </c>
      <c r="Y5" s="53" t="s">
        <v>106</v>
      </c>
      <c r="Z5" s="53" t="s">
        <v>106</v>
      </c>
      <c r="AA5" s="53" t="s">
        <v>106</v>
      </c>
      <c r="AB5" s="53" t="s">
        <v>106</v>
      </c>
      <c r="AC5" s="53" t="s">
        <v>106</v>
      </c>
      <c r="AD5" s="53" t="s">
        <v>106</v>
      </c>
      <c r="AE5" s="53" t="s">
        <v>106</v>
      </c>
      <c r="AF5" s="53" t="s">
        <v>106</v>
      </c>
      <c r="AG5" s="53" t="s">
        <v>106</v>
      </c>
      <c r="AH5" s="53" t="s">
        <v>106</v>
      </c>
      <c r="AI5" s="53" t="s">
        <v>106</v>
      </c>
      <c r="AJ5" s="53" t="s">
        <v>106</v>
      </c>
      <c r="AK5" s="53" t="s">
        <v>106</v>
      </c>
    </row>
    <row r="6" spans="1:37" s="5" customFormat="1">
      <c r="A6" s="55">
        <v>5</v>
      </c>
      <c r="B6" s="55" t="str">
        <f>IF(D6="","",基本データ入力!$L$9&amp;RIGHT(F6,6)&amp;IF('個人種目エントリー（男子用）'!A12="男子",1,5))</f>
        <v/>
      </c>
      <c r="C6" s="55" t="str">
        <f>IF('個人種目エントリー（男子用）'!A12="","",ASC(IF('個人種目エントリー（男子用）'!A12="男子",1,2)))</f>
        <v>1</v>
      </c>
      <c r="D6" s="55" t="str">
        <f>IF('個人種目エントリー（男子用）'!B12="","",'個人種目エントリー（男子用）'!B12)</f>
        <v/>
      </c>
      <c r="E6" s="55" t="str">
        <f>IF(D6="","",ASC('個人種目エントリー（男子用）'!C12))</f>
        <v/>
      </c>
      <c r="F6" s="55" t="str">
        <f>'提出用出場認知書（男子用）'!H17&amp;IF(LEN('提出用出場認知書（男子用）'!I17)=1,"0"&amp;'提出用出場認知書（男子用）'!I17,'提出用出場認知書（男子用）'!I17)&amp;IF(LEN('提出用出場認知書（男子用）'!J17)=1,"0"&amp;'提出用出場認知書（男子用）'!J17,'提出用出場認知書（男子用）'!J17)</f>
        <v/>
      </c>
      <c r="G6" s="55" t="str">
        <f>IF(D6="","",IF('個人種目エントリー（男子用）'!G12="小",1,IF('個人種目エントリー（男子用）'!G12="中",2,IF('個人種目エントリー（男子用）'!G12="高",3,IF('個人種目エントリー（男子用）'!G12="大",4,5)))))</f>
        <v/>
      </c>
      <c r="H6" s="55" t="str">
        <f>ASC('個人種目エントリー（男子用）'!H12)</f>
        <v/>
      </c>
      <c r="I6" s="55" t="str">
        <f>ASC('提出用出場認知書（男子用）'!K17)</f>
        <v/>
      </c>
      <c r="J6" s="55"/>
      <c r="K6" s="56">
        <f>'個人種目エントリー（男子用）'!J12</f>
        <v>0</v>
      </c>
      <c r="L6" s="53" t="str">
        <f>IF(K6="","",基本データ入力!$D$8)</f>
        <v/>
      </c>
      <c r="M6" s="53"/>
      <c r="N6" s="53"/>
      <c r="O6" s="53"/>
      <c r="P6" s="53"/>
      <c r="Q6" s="53"/>
      <c r="R6" s="55" t="str">
        <f>ASC(IF('個人種目エントリー（男子用）'!M12="自由形","1",IF('個人種目エントリー（男子用）'!M12="背泳ぎ","2",IF('個人種目エントリー（男子用）'!M12="平泳ぎ","3",IF('個人種目エントリー（男子用）'!M12="ﾊﾞﾀﾌﾗｲ","4",IF('個人種目エントリー（男子用）'!M12="個人ﾒﾄﾞﾚｰ","5"," ")))))&amp;IF('個人種目エントリー（男子用）'!K12="50","0050",IF('個人種目エントリー（男子用）'!K12="100","0100",IF('個人種目エントリー（男子用）'!K12="200","0200",IF('個人種目エントリー（男子用）'!K12="25","0025",IF('個人種目エントリー（男子用）'!K12="800","0800",IF('個人種目エントリー（男子用）'!K12="1500","1500"," ")))))))</f>
        <v xml:space="preserve">  </v>
      </c>
      <c r="S6" s="55" t="str">
        <f>IF('個人種目エントリー（男子用）'!M12="","",ASC(IF(LEN('個人種目エントリー（男子用）'!N12)=1,"0"&amp;'個人種目エントリー（男子用）'!N12,'個人種目エントリー（男子用）'!N12))&amp;ASC(IF(LEN('個人種目エントリー（男子用）'!O12)=1,"0"&amp;'個人種目エントリー（男子用）'!O12,'個人種目エントリー（男子用）'!O12))&amp;"."&amp;IF('個人種目エントリー（男子用）'!P12="","0",'個人種目エントリー（男子用）'!P12))</f>
        <v/>
      </c>
      <c r="T6" s="55" t="str">
        <f>ASC(IF('個人種目エントリー（男子用）'!S12="自由形","1",IF('個人種目エントリー（男子用）'!S12="背泳ぎ","2",IF('個人種目エントリー（男子用）'!S12="平泳ぎ","3",IF('個人種目エントリー（男子用）'!S12="ﾊﾞﾀﾌﾗｲ","4",IF('個人種目エントリー（男子用）'!S12="個人ﾒﾄﾞﾚｰ","5"," ")))))&amp;IF('個人種目エントリー（男子用）'!Q12="50","0050",IF('個人種目エントリー（男子用）'!Q12="100","0100",IF('個人種目エントリー（男子用）'!Q12="200","0200",IF('個人種目エントリー（男子用）'!Q12="25","25",IF('個人種目エントリー（男子用）'!Q12="800","0800",IF('個人種目エントリー（男子用）'!Q12="1500","1500"," ")))))))</f>
        <v xml:space="preserve">  </v>
      </c>
      <c r="U6" s="55" t="str">
        <f>IF('個人種目エントリー（男子用）'!S12="","",ASC(IF(LEN('個人種目エントリー（男子用）'!T12)=1,"0"&amp;'個人種目エントリー（男子用）'!T12,'個人種目エントリー（男子用）'!T12))&amp;ASC(IF(LEN('個人種目エントリー（男子用）'!U12)=1,"0"&amp;'個人種目エントリー（男子用）'!U12,'個人種目エントリー（男子用）'!U12))&amp;"."&amp;IF('個人種目エントリー（男子用）'!V12="","0",'個人種目エントリー（男子用）'!V12))</f>
        <v/>
      </c>
      <c r="V6" s="55" t="str">
        <f>ASC(IF('個人種目エントリー（男子用）'!Y12="自由形","1",IF('個人種目エントリー（男子用）'!Y12="背泳ぎ","2",IF('個人種目エントリー（男子用）'!Y12="平泳ぎ","3",IF('個人種目エントリー（男子用）'!Y12="ﾊﾞﾀﾌﾗｲ","4",IF('個人種目エントリー（男子用）'!Y12="個人ﾒﾄﾞﾚｰ","5"," ")))))&amp;IF('個人種目エントリー（男子用）'!W12="50","0050",IF('個人種目エントリー（男子用）'!W12="100","0100",IF('個人種目エントリー（男子用）'!W12="200","0200",IF('個人種目エントリー（男子用）'!W12="25","0025",IF('個人種目エントリー（男子用）'!W12="800","0800",IF('個人種目エントリー（男子用）'!W12="1500","1500"," ")))))))</f>
        <v xml:space="preserve">  </v>
      </c>
      <c r="W6" s="55" t="str">
        <f>IF('個人種目エントリー（男子用）'!Y12="","",ASC(IF(LEN('個人種目エントリー（男子用）'!Z12)=1,"0"&amp;'個人種目エントリー（男子用）'!Z12,'個人種目エントリー（男子用）'!Z12))&amp;ASC(IF(LEN('個人種目エントリー（男子用）'!AA12)=1,"0"&amp;'個人種目エントリー（男子用）'!AA12,'個人種目エントリー（男子用）'!AA12))&amp;"."&amp;IF('個人種目エントリー（男子用）'!AB12="","0",'個人種目エントリー（男子用）'!AB12))</f>
        <v/>
      </c>
      <c r="X6" s="53" t="s">
        <v>106</v>
      </c>
      <c r="Y6" s="53" t="s">
        <v>106</v>
      </c>
      <c r="Z6" s="53" t="s">
        <v>106</v>
      </c>
      <c r="AA6" s="53" t="s">
        <v>106</v>
      </c>
      <c r="AB6" s="53" t="s">
        <v>106</v>
      </c>
      <c r="AC6" s="53" t="s">
        <v>106</v>
      </c>
      <c r="AD6" s="53" t="s">
        <v>106</v>
      </c>
      <c r="AE6" s="53" t="s">
        <v>106</v>
      </c>
      <c r="AF6" s="53" t="s">
        <v>106</v>
      </c>
      <c r="AG6" s="53" t="s">
        <v>106</v>
      </c>
      <c r="AH6" s="53" t="s">
        <v>106</v>
      </c>
      <c r="AI6" s="53" t="s">
        <v>106</v>
      </c>
      <c r="AJ6" s="53" t="s">
        <v>106</v>
      </c>
      <c r="AK6" s="53" t="s">
        <v>106</v>
      </c>
    </row>
    <row r="7" spans="1:37" s="5" customFormat="1">
      <c r="A7" s="55">
        <v>6</v>
      </c>
      <c r="B7" s="55" t="str">
        <f>IF(D7="","",基本データ入力!$L$9&amp;RIGHT(F7,6)&amp;IF('個人種目エントリー（男子用）'!A13="男子",1,5))</f>
        <v/>
      </c>
      <c r="C7" s="55" t="str">
        <f>IF('個人種目エントリー（男子用）'!A13="","",ASC(IF('個人種目エントリー（男子用）'!A13="男子",1,2)))</f>
        <v>1</v>
      </c>
      <c r="D7" s="55" t="str">
        <f>IF('個人種目エントリー（男子用）'!B13="","",'個人種目エントリー（男子用）'!B13)</f>
        <v/>
      </c>
      <c r="E7" s="55" t="str">
        <f>IF(D7="","",ASC('個人種目エントリー（男子用）'!C13))</f>
        <v/>
      </c>
      <c r="F7" s="55" t="str">
        <f>'提出用出場認知書（男子用）'!H18&amp;IF(LEN('提出用出場認知書（男子用）'!I18)=1,"0"&amp;'提出用出場認知書（男子用）'!I18,'提出用出場認知書（男子用）'!I18)&amp;IF(LEN('提出用出場認知書（男子用）'!J18)=1,"0"&amp;'提出用出場認知書（男子用）'!J18,'提出用出場認知書（男子用）'!J18)</f>
        <v/>
      </c>
      <c r="G7" s="55" t="str">
        <f>IF(D7="","",IF('個人種目エントリー（男子用）'!G13="小",1,IF('個人種目エントリー（男子用）'!G13="中",2,IF('個人種目エントリー（男子用）'!G13="高",3,IF('個人種目エントリー（男子用）'!G13="大",4,5)))))</f>
        <v/>
      </c>
      <c r="H7" s="55" t="str">
        <f>ASC('個人種目エントリー（男子用）'!H13)</f>
        <v/>
      </c>
      <c r="I7" s="55" t="str">
        <f>ASC('提出用出場認知書（男子用）'!K18)</f>
        <v/>
      </c>
      <c r="J7" s="55"/>
      <c r="K7" s="56">
        <f>'個人種目エントリー（男子用）'!J13</f>
        <v>0</v>
      </c>
      <c r="L7" s="53" t="str">
        <f>IF(K7="","",基本データ入力!$D$8)</f>
        <v/>
      </c>
      <c r="M7" s="53"/>
      <c r="N7" s="53"/>
      <c r="O7" s="53"/>
      <c r="P7" s="53"/>
      <c r="Q7" s="53"/>
      <c r="R7" s="55" t="str">
        <f>ASC(IF('個人種目エントリー（男子用）'!M13="自由形","1",IF('個人種目エントリー（男子用）'!M13="背泳ぎ","2",IF('個人種目エントリー（男子用）'!M13="平泳ぎ","3",IF('個人種目エントリー（男子用）'!M13="ﾊﾞﾀﾌﾗｲ","4",IF('個人種目エントリー（男子用）'!M13="個人ﾒﾄﾞﾚｰ","5"," ")))))&amp;IF('個人種目エントリー（男子用）'!K13="50","0050",IF('個人種目エントリー（男子用）'!K13="100","0100",IF('個人種目エントリー（男子用）'!K13="200","0200",IF('個人種目エントリー（男子用）'!K13="25","0025",IF('個人種目エントリー（男子用）'!K13="800","0800",IF('個人種目エントリー（男子用）'!K13="1500","1500"," ")))))))</f>
        <v xml:space="preserve">  </v>
      </c>
      <c r="S7" s="55" t="str">
        <f>IF('個人種目エントリー（男子用）'!M13="","",ASC(IF(LEN('個人種目エントリー（男子用）'!N13)=1,"0"&amp;'個人種目エントリー（男子用）'!N13,'個人種目エントリー（男子用）'!N13))&amp;ASC(IF(LEN('個人種目エントリー（男子用）'!O13)=1,"0"&amp;'個人種目エントリー（男子用）'!O13,'個人種目エントリー（男子用）'!O13))&amp;"."&amp;IF('個人種目エントリー（男子用）'!P13="","0",'個人種目エントリー（男子用）'!P13))</f>
        <v/>
      </c>
      <c r="T7" s="55" t="str">
        <f>ASC(IF('個人種目エントリー（男子用）'!S13="自由形","1",IF('個人種目エントリー（男子用）'!S13="背泳ぎ","2",IF('個人種目エントリー（男子用）'!S13="平泳ぎ","3",IF('個人種目エントリー（男子用）'!S13="ﾊﾞﾀﾌﾗｲ","4",IF('個人種目エントリー（男子用）'!S13="個人ﾒﾄﾞﾚｰ","5"," ")))))&amp;IF('個人種目エントリー（男子用）'!Q13="50","0050",IF('個人種目エントリー（男子用）'!Q13="100","0100",IF('個人種目エントリー（男子用）'!Q13="200","0200",IF('個人種目エントリー（男子用）'!Q13="25","25",IF('個人種目エントリー（男子用）'!Q13="800","0800",IF('個人種目エントリー（男子用）'!Q13="1500","1500"," ")))))))</f>
        <v xml:space="preserve">  </v>
      </c>
      <c r="U7" s="55" t="str">
        <f>IF('個人種目エントリー（男子用）'!S13="","",ASC(IF(LEN('個人種目エントリー（男子用）'!T13)=1,"0"&amp;'個人種目エントリー（男子用）'!T13,'個人種目エントリー（男子用）'!T13))&amp;ASC(IF(LEN('個人種目エントリー（男子用）'!U13)=1,"0"&amp;'個人種目エントリー（男子用）'!U13,'個人種目エントリー（男子用）'!U13))&amp;"."&amp;IF('個人種目エントリー（男子用）'!V13="","0",'個人種目エントリー（男子用）'!V13))</f>
        <v/>
      </c>
      <c r="V7" s="55" t="str">
        <f>ASC(IF('個人種目エントリー（男子用）'!Y13="自由形","1",IF('個人種目エントリー（男子用）'!Y13="背泳ぎ","2",IF('個人種目エントリー（男子用）'!Y13="平泳ぎ","3",IF('個人種目エントリー（男子用）'!Y13="ﾊﾞﾀﾌﾗｲ","4",IF('個人種目エントリー（男子用）'!Y13="個人ﾒﾄﾞﾚｰ","5"," ")))))&amp;IF('個人種目エントリー（男子用）'!W13="50","0050",IF('個人種目エントリー（男子用）'!W13="100","0100",IF('個人種目エントリー（男子用）'!W13="200","0200",IF('個人種目エントリー（男子用）'!W13="25","0025",IF('個人種目エントリー（男子用）'!W13="800","0800",IF('個人種目エントリー（男子用）'!W13="1500","1500"," ")))))))</f>
        <v xml:space="preserve">  </v>
      </c>
      <c r="W7" s="55" t="str">
        <f>IF('個人種目エントリー（男子用）'!Y13="","",ASC(IF(LEN('個人種目エントリー（男子用）'!Z13)=1,"0"&amp;'個人種目エントリー（男子用）'!Z13,'個人種目エントリー（男子用）'!Z13))&amp;ASC(IF(LEN('個人種目エントリー（男子用）'!AA13)=1,"0"&amp;'個人種目エントリー（男子用）'!AA13,'個人種目エントリー（男子用）'!AA13))&amp;"."&amp;IF('個人種目エントリー（男子用）'!AB13="","0",'個人種目エントリー（男子用）'!AB13))</f>
        <v/>
      </c>
      <c r="X7" s="53" t="s">
        <v>106</v>
      </c>
      <c r="Y7" s="53" t="s">
        <v>106</v>
      </c>
      <c r="Z7" s="53" t="s">
        <v>106</v>
      </c>
      <c r="AA7" s="53" t="s">
        <v>106</v>
      </c>
      <c r="AB7" s="53" t="s">
        <v>106</v>
      </c>
      <c r="AC7" s="53" t="s">
        <v>106</v>
      </c>
      <c r="AD7" s="53" t="s">
        <v>106</v>
      </c>
      <c r="AE7" s="53" t="s">
        <v>106</v>
      </c>
      <c r="AF7" s="53" t="s">
        <v>106</v>
      </c>
      <c r="AG7" s="53" t="s">
        <v>106</v>
      </c>
      <c r="AH7" s="53" t="s">
        <v>106</v>
      </c>
      <c r="AI7" s="53" t="s">
        <v>106</v>
      </c>
      <c r="AJ7" s="53" t="s">
        <v>106</v>
      </c>
      <c r="AK7" s="53" t="s">
        <v>106</v>
      </c>
    </row>
    <row r="8" spans="1:37" s="5" customFormat="1">
      <c r="A8" s="55">
        <v>7</v>
      </c>
      <c r="B8" s="55" t="str">
        <f>IF(D8="","",基本データ入力!$L$9&amp;RIGHT(F8,6)&amp;IF('個人種目エントリー（男子用）'!A14="男子",1,5))</f>
        <v/>
      </c>
      <c r="C8" s="55" t="str">
        <f>IF('個人種目エントリー（男子用）'!A14="","",ASC(IF('個人種目エントリー（男子用）'!A14="男子",1,2)))</f>
        <v>1</v>
      </c>
      <c r="D8" s="55" t="str">
        <f>IF('個人種目エントリー（男子用）'!B14="","",'個人種目エントリー（男子用）'!B14)</f>
        <v/>
      </c>
      <c r="E8" s="55" t="str">
        <f>IF(D8="","",ASC('個人種目エントリー（男子用）'!C14))</f>
        <v/>
      </c>
      <c r="F8" s="55" t="str">
        <f>'提出用出場認知書（男子用）'!H19&amp;IF(LEN('提出用出場認知書（男子用）'!I19)=1,"0"&amp;'提出用出場認知書（男子用）'!I19,'提出用出場認知書（男子用）'!I19)&amp;IF(LEN('提出用出場認知書（男子用）'!J19)=1,"0"&amp;'提出用出場認知書（男子用）'!J19,'提出用出場認知書（男子用）'!J19)</f>
        <v/>
      </c>
      <c r="G8" s="55" t="str">
        <f>IF(D8="","",IF('個人種目エントリー（男子用）'!G14="小",1,IF('個人種目エントリー（男子用）'!G14="中",2,IF('個人種目エントリー（男子用）'!G14="高",3,IF('個人種目エントリー（男子用）'!G14="大",4,5)))))</f>
        <v/>
      </c>
      <c r="H8" s="55" t="str">
        <f>ASC('個人種目エントリー（男子用）'!H14)</f>
        <v/>
      </c>
      <c r="I8" s="55" t="str">
        <f>ASC('提出用出場認知書（男子用）'!K19)</f>
        <v/>
      </c>
      <c r="J8" s="55"/>
      <c r="K8" s="56">
        <f>'個人種目エントリー（男子用）'!J14</f>
        <v>0</v>
      </c>
      <c r="L8" s="53" t="str">
        <f>IF(K8="","",基本データ入力!$D$8)</f>
        <v/>
      </c>
      <c r="M8" s="53"/>
      <c r="N8" s="53"/>
      <c r="O8" s="53"/>
      <c r="P8" s="53"/>
      <c r="Q8" s="53"/>
      <c r="R8" s="55" t="str">
        <f>ASC(IF('個人種目エントリー（男子用）'!M14="自由形","1",IF('個人種目エントリー（男子用）'!M14="背泳ぎ","2",IF('個人種目エントリー（男子用）'!M14="平泳ぎ","3",IF('個人種目エントリー（男子用）'!M14="ﾊﾞﾀﾌﾗｲ","4",IF('個人種目エントリー（男子用）'!M14="個人ﾒﾄﾞﾚｰ","5"," ")))))&amp;IF('個人種目エントリー（男子用）'!K14="50","0050",IF('個人種目エントリー（男子用）'!K14="100","0100",IF('個人種目エントリー（男子用）'!K14="200","0200",IF('個人種目エントリー（男子用）'!K14="25","0025",IF('個人種目エントリー（男子用）'!K14="800","0800",IF('個人種目エントリー（男子用）'!K14="1500","1500"," ")))))))</f>
        <v xml:space="preserve">  </v>
      </c>
      <c r="S8" s="55" t="str">
        <f>IF('個人種目エントリー（男子用）'!M14="","",ASC(IF(LEN('個人種目エントリー（男子用）'!N14)=1,"0"&amp;'個人種目エントリー（男子用）'!N14,'個人種目エントリー（男子用）'!N14))&amp;ASC(IF(LEN('個人種目エントリー（男子用）'!O14)=1,"0"&amp;'個人種目エントリー（男子用）'!O14,'個人種目エントリー（男子用）'!O14))&amp;"."&amp;IF('個人種目エントリー（男子用）'!P14="","0",'個人種目エントリー（男子用）'!P14))</f>
        <v/>
      </c>
      <c r="T8" s="55" t="str">
        <f>ASC(IF('個人種目エントリー（男子用）'!S14="自由形","1",IF('個人種目エントリー（男子用）'!S14="背泳ぎ","2",IF('個人種目エントリー（男子用）'!S14="平泳ぎ","3",IF('個人種目エントリー（男子用）'!S14="ﾊﾞﾀﾌﾗｲ","4",IF('個人種目エントリー（男子用）'!S14="個人ﾒﾄﾞﾚｰ","5"," ")))))&amp;IF('個人種目エントリー（男子用）'!Q14="50","0050",IF('個人種目エントリー（男子用）'!Q14="100","0100",IF('個人種目エントリー（男子用）'!Q14="200","0200",IF('個人種目エントリー（男子用）'!Q14="25","25",IF('個人種目エントリー（男子用）'!Q14="800","0800",IF('個人種目エントリー（男子用）'!Q14="1500","1500"," ")))))))</f>
        <v xml:space="preserve">  </v>
      </c>
      <c r="U8" s="55" t="str">
        <f>IF('個人種目エントリー（男子用）'!S14="","",ASC(IF(LEN('個人種目エントリー（男子用）'!T14)=1,"0"&amp;'個人種目エントリー（男子用）'!T14,'個人種目エントリー（男子用）'!T14))&amp;ASC(IF(LEN('個人種目エントリー（男子用）'!U14)=1,"0"&amp;'個人種目エントリー（男子用）'!U14,'個人種目エントリー（男子用）'!U14))&amp;"."&amp;IF('個人種目エントリー（男子用）'!V14="","0",'個人種目エントリー（男子用）'!V14))</f>
        <v/>
      </c>
      <c r="V8" s="55" t="str">
        <f>ASC(IF('個人種目エントリー（男子用）'!Y14="自由形","1",IF('個人種目エントリー（男子用）'!Y14="背泳ぎ","2",IF('個人種目エントリー（男子用）'!Y14="平泳ぎ","3",IF('個人種目エントリー（男子用）'!Y14="ﾊﾞﾀﾌﾗｲ","4",IF('個人種目エントリー（男子用）'!Y14="個人ﾒﾄﾞﾚｰ","5"," ")))))&amp;IF('個人種目エントリー（男子用）'!W14="50","0050",IF('個人種目エントリー（男子用）'!W14="100","0100",IF('個人種目エントリー（男子用）'!W14="200","0200",IF('個人種目エントリー（男子用）'!W14="25","0025",IF('個人種目エントリー（男子用）'!W14="800","0800",IF('個人種目エントリー（男子用）'!W14="1500","1500"," ")))))))</f>
        <v xml:space="preserve">  </v>
      </c>
      <c r="W8" s="55" t="str">
        <f>IF('個人種目エントリー（男子用）'!Y14="","",ASC(IF(LEN('個人種目エントリー（男子用）'!Z14)=1,"0"&amp;'個人種目エントリー（男子用）'!Z14,'個人種目エントリー（男子用）'!Z14))&amp;ASC(IF(LEN('個人種目エントリー（男子用）'!AA14)=1,"0"&amp;'個人種目エントリー（男子用）'!AA14,'個人種目エントリー（男子用）'!AA14))&amp;"."&amp;IF('個人種目エントリー（男子用）'!AB14="","0",'個人種目エントリー（男子用）'!AB14))</f>
        <v/>
      </c>
      <c r="X8" s="53" t="s">
        <v>106</v>
      </c>
      <c r="Y8" s="53" t="s">
        <v>106</v>
      </c>
      <c r="Z8" s="53" t="s">
        <v>106</v>
      </c>
      <c r="AA8" s="53" t="s">
        <v>106</v>
      </c>
      <c r="AB8" s="53" t="s">
        <v>106</v>
      </c>
      <c r="AC8" s="53" t="s">
        <v>106</v>
      </c>
      <c r="AD8" s="53" t="s">
        <v>106</v>
      </c>
      <c r="AE8" s="53" t="s">
        <v>106</v>
      </c>
      <c r="AF8" s="53" t="s">
        <v>106</v>
      </c>
      <c r="AG8" s="53" t="s">
        <v>106</v>
      </c>
      <c r="AH8" s="53" t="s">
        <v>106</v>
      </c>
      <c r="AI8" s="53" t="s">
        <v>106</v>
      </c>
      <c r="AJ8" s="53" t="s">
        <v>106</v>
      </c>
      <c r="AK8" s="53" t="s">
        <v>106</v>
      </c>
    </row>
    <row r="9" spans="1:37" s="5" customFormat="1">
      <c r="A9" s="55">
        <v>8</v>
      </c>
      <c r="B9" s="55" t="str">
        <f>IF(D9="","",基本データ入力!$L$9&amp;RIGHT(F9,6)&amp;IF('個人種目エントリー（男子用）'!A15="男子",1,5))</f>
        <v/>
      </c>
      <c r="C9" s="55" t="str">
        <f>IF('個人種目エントリー（男子用）'!A15="","",ASC(IF('個人種目エントリー（男子用）'!A15="男子",1,2)))</f>
        <v>1</v>
      </c>
      <c r="D9" s="55" t="str">
        <f>IF('個人種目エントリー（男子用）'!B15="","",'個人種目エントリー（男子用）'!B15)</f>
        <v/>
      </c>
      <c r="E9" s="55" t="str">
        <f>IF(D9="","",ASC('個人種目エントリー（男子用）'!C15))</f>
        <v/>
      </c>
      <c r="F9" s="55" t="str">
        <f>'提出用出場認知書（男子用）'!H20&amp;IF(LEN('提出用出場認知書（男子用）'!I20)=1,"0"&amp;'提出用出場認知書（男子用）'!I20,'提出用出場認知書（男子用）'!I20)&amp;IF(LEN('提出用出場認知書（男子用）'!J20)=1,"0"&amp;'提出用出場認知書（男子用）'!J20,'提出用出場認知書（男子用）'!J20)</f>
        <v/>
      </c>
      <c r="G9" s="55" t="str">
        <f>IF(D9="","",IF('個人種目エントリー（男子用）'!G15="小",1,IF('個人種目エントリー（男子用）'!G15="中",2,IF('個人種目エントリー（男子用）'!G15="高",3,IF('個人種目エントリー（男子用）'!G15="大",4,5)))))</f>
        <v/>
      </c>
      <c r="H9" s="55" t="str">
        <f>ASC('個人種目エントリー（男子用）'!H15)</f>
        <v/>
      </c>
      <c r="I9" s="55" t="str">
        <f>ASC('提出用出場認知書（男子用）'!K20)</f>
        <v/>
      </c>
      <c r="J9" s="55"/>
      <c r="K9" s="56">
        <f>'個人種目エントリー（男子用）'!J15</f>
        <v>0</v>
      </c>
      <c r="L9" s="53" t="str">
        <f>IF(K9="","",基本データ入力!$D$8)</f>
        <v/>
      </c>
      <c r="M9" s="53"/>
      <c r="N9" s="53"/>
      <c r="O9" s="53"/>
      <c r="P9" s="53"/>
      <c r="Q9" s="53"/>
      <c r="R9" s="55" t="str">
        <f>ASC(IF('個人種目エントリー（男子用）'!M15="自由形","1",IF('個人種目エントリー（男子用）'!M15="背泳ぎ","2",IF('個人種目エントリー（男子用）'!M15="平泳ぎ","3",IF('個人種目エントリー（男子用）'!M15="ﾊﾞﾀﾌﾗｲ","4",IF('個人種目エントリー（男子用）'!M15="個人ﾒﾄﾞﾚｰ","5"," ")))))&amp;IF('個人種目エントリー（男子用）'!K15="50","0050",IF('個人種目エントリー（男子用）'!K15="100","0100",IF('個人種目エントリー（男子用）'!K15="200","0200",IF('個人種目エントリー（男子用）'!K15="25","0025",IF('個人種目エントリー（男子用）'!K15="800","0800",IF('個人種目エントリー（男子用）'!K15="1500","1500"," ")))))))</f>
        <v xml:space="preserve">  </v>
      </c>
      <c r="S9" s="55" t="str">
        <f>IF('個人種目エントリー（男子用）'!M15="","",ASC(IF(LEN('個人種目エントリー（男子用）'!N15)=1,"0"&amp;'個人種目エントリー（男子用）'!N15,'個人種目エントリー（男子用）'!N15))&amp;ASC(IF(LEN('個人種目エントリー（男子用）'!O15)=1,"0"&amp;'個人種目エントリー（男子用）'!O15,'個人種目エントリー（男子用）'!O15))&amp;"."&amp;IF('個人種目エントリー（男子用）'!P15="","0",'個人種目エントリー（男子用）'!P15))</f>
        <v/>
      </c>
      <c r="T9" s="55" t="str">
        <f>ASC(IF('個人種目エントリー（男子用）'!S15="自由形","1",IF('個人種目エントリー（男子用）'!S15="背泳ぎ","2",IF('個人種目エントリー（男子用）'!S15="平泳ぎ","3",IF('個人種目エントリー（男子用）'!S15="ﾊﾞﾀﾌﾗｲ","4",IF('個人種目エントリー（男子用）'!S15="個人ﾒﾄﾞﾚｰ","5"," ")))))&amp;IF('個人種目エントリー（男子用）'!Q15="50","0050",IF('個人種目エントリー（男子用）'!Q15="100","0100",IF('個人種目エントリー（男子用）'!Q15="200","0200",IF('個人種目エントリー（男子用）'!Q15="25","25",IF('個人種目エントリー（男子用）'!Q15="800","0800",IF('個人種目エントリー（男子用）'!Q15="1500","1500"," ")))))))</f>
        <v xml:space="preserve">  </v>
      </c>
      <c r="U9" s="55" t="str">
        <f>IF('個人種目エントリー（男子用）'!S15="","",ASC(IF(LEN('個人種目エントリー（男子用）'!T15)=1,"0"&amp;'個人種目エントリー（男子用）'!T15,'個人種目エントリー（男子用）'!T15))&amp;ASC(IF(LEN('個人種目エントリー（男子用）'!U15)=1,"0"&amp;'個人種目エントリー（男子用）'!U15,'個人種目エントリー（男子用）'!U15))&amp;"."&amp;IF('個人種目エントリー（男子用）'!V15="","0",'個人種目エントリー（男子用）'!V15))</f>
        <v/>
      </c>
      <c r="V9" s="55" t="str">
        <f>ASC(IF('個人種目エントリー（男子用）'!Y15="自由形","1",IF('個人種目エントリー（男子用）'!Y15="背泳ぎ","2",IF('個人種目エントリー（男子用）'!Y15="平泳ぎ","3",IF('個人種目エントリー（男子用）'!Y15="ﾊﾞﾀﾌﾗｲ","4",IF('個人種目エントリー（男子用）'!Y15="個人ﾒﾄﾞﾚｰ","5"," ")))))&amp;IF('個人種目エントリー（男子用）'!W15="50","0050",IF('個人種目エントリー（男子用）'!W15="100","0100",IF('個人種目エントリー（男子用）'!W15="200","0200",IF('個人種目エントリー（男子用）'!W15="25","0025",IF('個人種目エントリー（男子用）'!W15="800","0800",IF('個人種目エントリー（男子用）'!W15="1500","1500"," ")))))))</f>
        <v xml:space="preserve">  </v>
      </c>
      <c r="W9" s="55" t="str">
        <f>IF('個人種目エントリー（男子用）'!Y15="","",ASC(IF(LEN('個人種目エントリー（男子用）'!Z15)=1,"0"&amp;'個人種目エントリー（男子用）'!Z15,'個人種目エントリー（男子用）'!Z15))&amp;ASC(IF(LEN('個人種目エントリー（男子用）'!AA15)=1,"0"&amp;'個人種目エントリー（男子用）'!AA15,'個人種目エントリー（男子用）'!AA15))&amp;"."&amp;IF('個人種目エントリー（男子用）'!AB15="","0",'個人種目エントリー（男子用）'!AB15))</f>
        <v/>
      </c>
      <c r="X9" s="53" t="s">
        <v>106</v>
      </c>
      <c r="Y9" s="53" t="s">
        <v>106</v>
      </c>
      <c r="Z9" s="53" t="s">
        <v>106</v>
      </c>
      <c r="AA9" s="53" t="s">
        <v>106</v>
      </c>
      <c r="AB9" s="53" t="s">
        <v>106</v>
      </c>
      <c r="AC9" s="53" t="s">
        <v>106</v>
      </c>
      <c r="AD9" s="53" t="s">
        <v>106</v>
      </c>
      <c r="AE9" s="53" t="s">
        <v>106</v>
      </c>
      <c r="AF9" s="53" t="s">
        <v>106</v>
      </c>
      <c r="AG9" s="53" t="s">
        <v>106</v>
      </c>
      <c r="AH9" s="53" t="s">
        <v>106</v>
      </c>
      <c r="AI9" s="53" t="s">
        <v>106</v>
      </c>
      <c r="AJ9" s="53" t="s">
        <v>106</v>
      </c>
      <c r="AK9" s="53" t="s">
        <v>106</v>
      </c>
    </row>
    <row r="10" spans="1:37" s="5" customFormat="1">
      <c r="A10" s="55">
        <v>9</v>
      </c>
      <c r="B10" s="55" t="str">
        <f>IF(D10="","",基本データ入力!$L$9&amp;RIGHT(F10,6)&amp;IF('個人種目エントリー（男子用）'!A16="男子",1,5))</f>
        <v/>
      </c>
      <c r="C10" s="55" t="str">
        <f>IF('個人種目エントリー（男子用）'!A16="","",ASC(IF('個人種目エントリー（男子用）'!A16="男子",1,2)))</f>
        <v>1</v>
      </c>
      <c r="D10" s="55" t="str">
        <f>IF('個人種目エントリー（男子用）'!B16="","",'個人種目エントリー（男子用）'!B16)</f>
        <v/>
      </c>
      <c r="E10" s="55" t="str">
        <f>IF(D10="","",ASC('個人種目エントリー（男子用）'!C16))</f>
        <v/>
      </c>
      <c r="F10" s="55" t="str">
        <f>'提出用出場認知書（男子用）'!H21&amp;IF(LEN('提出用出場認知書（男子用）'!I21)=1,"0"&amp;'提出用出場認知書（男子用）'!I21,'提出用出場認知書（男子用）'!I21)&amp;IF(LEN('提出用出場認知書（男子用）'!J21)=1,"0"&amp;'提出用出場認知書（男子用）'!J21,'提出用出場認知書（男子用）'!J21)</f>
        <v/>
      </c>
      <c r="G10" s="55" t="str">
        <f>IF(D10="","",IF('個人種目エントリー（男子用）'!G16="小",1,IF('個人種目エントリー（男子用）'!G16="中",2,IF('個人種目エントリー（男子用）'!G16="高",3,IF('個人種目エントリー（男子用）'!G16="大",4,5)))))</f>
        <v/>
      </c>
      <c r="H10" s="55" t="str">
        <f>ASC('個人種目エントリー（男子用）'!H16)</f>
        <v/>
      </c>
      <c r="I10" s="55" t="str">
        <f>ASC('提出用出場認知書（男子用）'!K21)</f>
        <v/>
      </c>
      <c r="J10" s="55"/>
      <c r="K10" s="56">
        <f>'個人種目エントリー（男子用）'!J16</f>
        <v>0</v>
      </c>
      <c r="L10" s="53" t="str">
        <f>IF(K10="","",基本データ入力!$D$8)</f>
        <v/>
      </c>
      <c r="M10" s="53"/>
      <c r="N10" s="53"/>
      <c r="O10" s="53"/>
      <c r="P10" s="53"/>
      <c r="Q10" s="53"/>
      <c r="R10" s="55" t="str">
        <f>ASC(IF('個人種目エントリー（男子用）'!M16="自由形","1",IF('個人種目エントリー（男子用）'!M16="背泳ぎ","2",IF('個人種目エントリー（男子用）'!M16="平泳ぎ","3",IF('個人種目エントリー（男子用）'!M16="ﾊﾞﾀﾌﾗｲ","4",IF('個人種目エントリー（男子用）'!M16="個人ﾒﾄﾞﾚｰ","5"," ")))))&amp;IF('個人種目エントリー（男子用）'!K16="50","0050",IF('個人種目エントリー（男子用）'!K16="100","0100",IF('個人種目エントリー（男子用）'!K16="200","0200",IF('個人種目エントリー（男子用）'!K16="25","0025",IF('個人種目エントリー（男子用）'!K16="800","0800",IF('個人種目エントリー（男子用）'!K16="1500","1500"," ")))))))</f>
        <v xml:space="preserve">  </v>
      </c>
      <c r="S10" s="55" t="str">
        <f>IF('個人種目エントリー（男子用）'!M16="","",ASC(IF(LEN('個人種目エントリー（男子用）'!N16)=1,"0"&amp;'個人種目エントリー（男子用）'!N16,'個人種目エントリー（男子用）'!N16))&amp;ASC(IF(LEN('個人種目エントリー（男子用）'!O16)=1,"0"&amp;'個人種目エントリー（男子用）'!O16,'個人種目エントリー（男子用）'!O16))&amp;"."&amp;IF('個人種目エントリー（男子用）'!P16="","0",'個人種目エントリー（男子用）'!P16))</f>
        <v/>
      </c>
      <c r="T10" s="55" t="str">
        <f>ASC(IF('個人種目エントリー（男子用）'!S16="自由形","1",IF('個人種目エントリー（男子用）'!S16="背泳ぎ","2",IF('個人種目エントリー（男子用）'!S16="平泳ぎ","3",IF('個人種目エントリー（男子用）'!S16="ﾊﾞﾀﾌﾗｲ","4",IF('個人種目エントリー（男子用）'!S16="個人ﾒﾄﾞﾚｰ","5"," ")))))&amp;IF('個人種目エントリー（男子用）'!Q16="50","0050",IF('個人種目エントリー（男子用）'!Q16="100","0100",IF('個人種目エントリー（男子用）'!Q16="200","0200",IF('個人種目エントリー（男子用）'!Q16="25","25",IF('個人種目エントリー（男子用）'!Q16="800","0800",IF('個人種目エントリー（男子用）'!Q16="1500","1500"," ")))))))</f>
        <v xml:space="preserve">  </v>
      </c>
      <c r="U10" s="55" t="str">
        <f>IF('個人種目エントリー（男子用）'!S16="","",ASC(IF(LEN('個人種目エントリー（男子用）'!T16)=1,"0"&amp;'個人種目エントリー（男子用）'!T16,'個人種目エントリー（男子用）'!T16))&amp;ASC(IF(LEN('個人種目エントリー（男子用）'!U16)=1,"0"&amp;'個人種目エントリー（男子用）'!U16,'個人種目エントリー（男子用）'!U16))&amp;"."&amp;IF('個人種目エントリー（男子用）'!V16="","0",'個人種目エントリー（男子用）'!V16))</f>
        <v/>
      </c>
      <c r="V10" s="55" t="str">
        <f>ASC(IF('個人種目エントリー（男子用）'!Y16="自由形","1",IF('個人種目エントリー（男子用）'!Y16="背泳ぎ","2",IF('個人種目エントリー（男子用）'!Y16="平泳ぎ","3",IF('個人種目エントリー（男子用）'!Y16="ﾊﾞﾀﾌﾗｲ","4",IF('個人種目エントリー（男子用）'!Y16="個人ﾒﾄﾞﾚｰ","5"," ")))))&amp;IF('個人種目エントリー（男子用）'!W16="50","0050",IF('個人種目エントリー（男子用）'!W16="100","0100",IF('個人種目エントリー（男子用）'!W16="200","0200",IF('個人種目エントリー（男子用）'!W16="25","0025",IF('個人種目エントリー（男子用）'!W16="800","0800",IF('個人種目エントリー（男子用）'!W16="1500","1500"," ")))))))</f>
        <v xml:space="preserve">  </v>
      </c>
      <c r="W10" s="55" t="str">
        <f>IF('個人種目エントリー（男子用）'!Y16="","",ASC(IF(LEN('個人種目エントリー（男子用）'!Z16)=1,"0"&amp;'個人種目エントリー（男子用）'!Z16,'個人種目エントリー（男子用）'!Z16))&amp;ASC(IF(LEN('個人種目エントリー（男子用）'!AA16)=1,"0"&amp;'個人種目エントリー（男子用）'!AA16,'個人種目エントリー（男子用）'!AA16))&amp;"."&amp;IF('個人種目エントリー（男子用）'!AB16="","0",'個人種目エントリー（男子用）'!AB16))</f>
        <v/>
      </c>
      <c r="X10" s="53" t="s">
        <v>106</v>
      </c>
      <c r="Y10" s="53" t="s">
        <v>106</v>
      </c>
      <c r="Z10" s="53" t="s">
        <v>106</v>
      </c>
      <c r="AA10" s="53" t="s">
        <v>106</v>
      </c>
      <c r="AB10" s="53" t="s">
        <v>106</v>
      </c>
      <c r="AC10" s="53" t="s">
        <v>106</v>
      </c>
      <c r="AD10" s="53" t="s">
        <v>106</v>
      </c>
      <c r="AE10" s="53" t="s">
        <v>106</v>
      </c>
      <c r="AF10" s="53" t="s">
        <v>106</v>
      </c>
      <c r="AG10" s="53" t="s">
        <v>106</v>
      </c>
      <c r="AH10" s="53" t="s">
        <v>106</v>
      </c>
      <c r="AI10" s="53" t="s">
        <v>106</v>
      </c>
      <c r="AJ10" s="53" t="s">
        <v>106</v>
      </c>
      <c r="AK10" s="53" t="s">
        <v>106</v>
      </c>
    </row>
    <row r="11" spans="1:37" s="5" customFormat="1">
      <c r="A11" s="55">
        <v>10</v>
      </c>
      <c r="B11" s="55" t="str">
        <f>IF(D11="","",基本データ入力!$L$9&amp;RIGHT(F11,6)&amp;IF('個人種目エントリー（男子用）'!A17="男子",1,5))</f>
        <v/>
      </c>
      <c r="C11" s="55" t="str">
        <f>IF('個人種目エントリー（男子用）'!A17="","",ASC(IF('個人種目エントリー（男子用）'!A17="男子",1,2)))</f>
        <v>1</v>
      </c>
      <c r="D11" s="55" t="str">
        <f>IF('個人種目エントリー（男子用）'!B17="","",'個人種目エントリー（男子用）'!B17)</f>
        <v/>
      </c>
      <c r="E11" s="55" t="str">
        <f>IF(D11="","",ASC('個人種目エントリー（男子用）'!C17))</f>
        <v/>
      </c>
      <c r="F11" s="55" t="str">
        <f>'提出用出場認知書（男子用）'!H22&amp;IF(LEN('提出用出場認知書（男子用）'!I22)=1,"0"&amp;'提出用出場認知書（男子用）'!I22,'提出用出場認知書（男子用）'!I22)&amp;IF(LEN('提出用出場認知書（男子用）'!J22)=1,"0"&amp;'提出用出場認知書（男子用）'!J22,'提出用出場認知書（男子用）'!J22)</f>
        <v/>
      </c>
      <c r="G11" s="55" t="str">
        <f>IF(D11="","",IF('個人種目エントリー（男子用）'!G17="小",1,IF('個人種目エントリー（男子用）'!G17="中",2,IF('個人種目エントリー（男子用）'!G17="高",3,IF('個人種目エントリー（男子用）'!G17="大",4,5)))))</f>
        <v/>
      </c>
      <c r="H11" s="55" t="str">
        <f>ASC('個人種目エントリー（男子用）'!H17)</f>
        <v/>
      </c>
      <c r="I11" s="55" t="str">
        <f>ASC('提出用出場認知書（男子用）'!K22)</f>
        <v/>
      </c>
      <c r="J11" s="55"/>
      <c r="K11" s="56">
        <f>'個人種目エントリー（男子用）'!J17</f>
        <v>0</v>
      </c>
      <c r="L11" s="53" t="str">
        <f>IF(K11="","",基本データ入力!$D$8)</f>
        <v/>
      </c>
      <c r="M11" s="53"/>
      <c r="N11" s="53"/>
      <c r="O11" s="53"/>
      <c r="P11" s="53"/>
      <c r="Q11" s="53"/>
      <c r="R11" s="55" t="str">
        <f>ASC(IF('個人種目エントリー（男子用）'!M17="自由形","1",IF('個人種目エントリー（男子用）'!M17="背泳ぎ","2",IF('個人種目エントリー（男子用）'!M17="平泳ぎ","3",IF('個人種目エントリー（男子用）'!M17="ﾊﾞﾀﾌﾗｲ","4",IF('個人種目エントリー（男子用）'!M17="個人ﾒﾄﾞﾚｰ","5"," ")))))&amp;IF('個人種目エントリー（男子用）'!K17="50","0050",IF('個人種目エントリー（男子用）'!K17="100","0100",IF('個人種目エントリー（男子用）'!K17="200","0200",IF('個人種目エントリー（男子用）'!K17="25","0025",IF('個人種目エントリー（男子用）'!K17="800","0800",IF('個人種目エントリー（男子用）'!K17="1500","1500"," ")))))))</f>
        <v xml:space="preserve">  </v>
      </c>
      <c r="S11" s="55" t="str">
        <f>IF('個人種目エントリー（男子用）'!M17="","",ASC(IF(LEN('個人種目エントリー（男子用）'!N17)=1,"0"&amp;'個人種目エントリー（男子用）'!N17,'個人種目エントリー（男子用）'!N17))&amp;ASC(IF(LEN('個人種目エントリー（男子用）'!O17)=1,"0"&amp;'個人種目エントリー（男子用）'!O17,'個人種目エントリー（男子用）'!O17))&amp;"."&amp;IF('個人種目エントリー（男子用）'!P17="","0",'個人種目エントリー（男子用）'!P17))</f>
        <v/>
      </c>
      <c r="T11" s="55" t="str">
        <f>ASC(IF('個人種目エントリー（男子用）'!S17="自由形","1",IF('個人種目エントリー（男子用）'!S17="背泳ぎ","2",IF('個人種目エントリー（男子用）'!S17="平泳ぎ","3",IF('個人種目エントリー（男子用）'!S17="ﾊﾞﾀﾌﾗｲ","4",IF('個人種目エントリー（男子用）'!S17="個人ﾒﾄﾞﾚｰ","5"," ")))))&amp;IF('個人種目エントリー（男子用）'!Q17="50","0050",IF('個人種目エントリー（男子用）'!Q17="100","0100",IF('個人種目エントリー（男子用）'!Q17="200","0200",IF('個人種目エントリー（男子用）'!Q17="25","25",IF('個人種目エントリー（男子用）'!Q17="800","0800",IF('個人種目エントリー（男子用）'!Q17="1500","1500"," ")))))))</f>
        <v xml:space="preserve">  </v>
      </c>
      <c r="U11" s="55" t="str">
        <f>IF('個人種目エントリー（男子用）'!S17="","",ASC(IF(LEN('個人種目エントリー（男子用）'!T17)=1,"0"&amp;'個人種目エントリー（男子用）'!T17,'個人種目エントリー（男子用）'!T17))&amp;ASC(IF(LEN('個人種目エントリー（男子用）'!U17)=1,"0"&amp;'個人種目エントリー（男子用）'!U17,'個人種目エントリー（男子用）'!U17))&amp;"."&amp;IF('個人種目エントリー（男子用）'!V17="","0",'個人種目エントリー（男子用）'!V17))</f>
        <v/>
      </c>
      <c r="V11" s="55" t="str">
        <f>ASC(IF('個人種目エントリー（男子用）'!Y17="自由形","1",IF('個人種目エントリー（男子用）'!Y17="背泳ぎ","2",IF('個人種目エントリー（男子用）'!Y17="平泳ぎ","3",IF('個人種目エントリー（男子用）'!Y17="ﾊﾞﾀﾌﾗｲ","4",IF('個人種目エントリー（男子用）'!Y17="個人ﾒﾄﾞﾚｰ","5"," ")))))&amp;IF('個人種目エントリー（男子用）'!W17="50","0050",IF('個人種目エントリー（男子用）'!W17="100","0100",IF('個人種目エントリー（男子用）'!W17="200","0200",IF('個人種目エントリー（男子用）'!W17="25","0025",IF('個人種目エントリー（男子用）'!W17="800","0800",IF('個人種目エントリー（男子用）'!W17="1500","1500"," ")))))))</f>
        <v xml:space="preserve">  </v>
      </c>
      <c r="W11" s="55" t="str">
        <f>IF('個人種目エントリー（男子用）'!Y17="","",ASC(IF(LEN('個人種目エントリー（男子用）'!Z17)=1,"0"&amp;'個人種目エントリー（男子用）'!Z17,'個人種目エントリー（男子用）'!Z17))&amp;ASC(IF(LEN('個人種目エントリー（男子用）'!AA17)=1,"0"&amp;'個人種目エントリー（男子用）'!AA17,'個人種目エントリー（男子用）'!AA17))&amp;"."&amp;IF('個人種目エントリー（男子用）'!AB17="","0",'個人種目エントリー（男子用）'!AB17))</f>
        <v/>
      </c>
      <c r="X11" s="53" t="s">
        <v>106</v>
      </c>
      <c r="Y11" s="53" t="s">
        <v>106</v>
      </c>
      <c r="Z11" s="53" t="s">
        <v>106</v>
      </c>
      <c r="AA11" s="53" t="s">
        <v>106</v>
      </c>
      <c r="AB11" s="53" t="s">
        <v>106</v>
      </c>
      <c r="AC11" s="53" t="s">
        <v>106</v>
      </c>
      <c r="AD11" s="53" t="s">
        <v>106</v>
      </c>
      <c r="AE11" s="53" t="s">
        <v>106</v>
      </c>
      <c r="AF11" s="53" t="s">
        <v>106</v>
      </c>
      <c r="AG11" s="53" t="s">
        <v>106</v>
      </c>
      <c r="AH11" s="53" t="s">
        <v>106</v>
      </c>
      <c r="AI11" s="53" t="s">
        <v>106</v>
      </c>
      <c r="AJ11" s="53" t="s">
        <v>106</v>
      </c>
      <c r="AK11" s="53" t="s">
        <v>106</v>
      </c>
    </row>
    <row r="12" spans="1:37" s="5" customFormat="1">
      <c r="A12" s="55">
        <v>11</v>
      </c>
      <c r="B12" s="55" t="str">
        <f>IF(D12="","",基本データ入力!$L$9&amp;RIGHT(F12,6)&amp;IF('個人種目エントリー（男子用）'!A18="男子",1,5))</f>
        <v/>
      </c>
      <c r="C12" s="55" t="str">
        <f>IF('個人種目エントリー（男子用）'!A18="","",ASC(IF('個人種目エントリー（男子用）'!A18="男子",1,2)))</f>
        <v>1</v>
      </c>
      <c r="D12" s="55" t="str">
        <f>IF('個人種目エントリー（男子用）'!B18="","",'個人種目エントリー（男子用）'!B18)</f>
        <v/>
      </c>
      <c r="E12" s="55" t="str">
        <f>IF(D12="","",ASC('個人種目エントリー（男子用）'!C18))</f>
        <v/>
      </c>
      <c r="F12" s="55" t="str">
        <f>'提出用出場認知書（男子用）'!H23&amp;IF(LEN('提出用出場認知書（男子用）'!I23)=1,"0"&amp;'提出用出場認知書（男子用）'!I23,'提出用出場認知書（男子用）'!I23)&amp;IF(LEN('提出用出場認知書（男子用）'!J23)=1,"0"&amp;'提出用出場認知書（男子用）'!J23,'提出用出場認知書（男子用）'!J23)</f>
        <v/>
      </c>
      <c r="G12" s="55" t="str">
        <f>IF(D12="","",IF('個人種目エントリー（男子用）'!G18="小",1,IF('個人種目エントリー（男子用）'!G18="中",2,IF('個人種目エントリー（男子用）'!G18="高",3,IF('個人種目エントリー（男子用）'!G18="大",4,5)))))</f>
        <v/>
      </c>
      <c r="H12" s="55" t="str">
        <f>ASC('個人種目エントリー（男子用）'!H18)</f>
        <v/>
      </c>
      <c r="I12" s="55" t="str">
        <f>ASC('提出用出場認知書（男子用）'!K23)</f>
        <v/>
      </c>
      <c r="J12" s="55"/>
      <c r="K12" s="56">
        <f>'個人種目エントリー（男子用）'!J18</f>
        <v>0</v>
      </c>
      <c r="L12" s="53" t="str">
        <f>IF(K12="","",基本データ入力!$D$8)</f>
        <v/>
      </c>
      <c r="M12" s="53"/>
      <c r="N12" s="53"/>
      <c r="O12" s="53"/>
      <c r="P12" s="53"/>
      <c r="Q12" s="53"/>
      <c r="R12" s="55" t="str">
        <f>ASC(IF('個人種目エントリー（男子用）'!M18="自由形","1",IF('個人種目エントリー（男子用）'!M18="背泳ぎ","2",IF('個人種目エントリー（男子用）'!M18="平泳ぎ","3",IF('個人種目エントリー（男子用）'!M18="ﾊﾞﾀﾌﾗｲ","4",IF('個人種目エントリー（男子用）'!M18="個人ﾒﾄﾞﾚｰ","5"," ")))))&amp;IF('個人種目エントリー（男子用）'!K18="50","0050",IF('個人種目エントリー（男子用）'!K18="100","0100",IF('個人種目エントリー（男子用）'!K18="200","0200",IF('個人種目エントリー（男子用）'!K18="25","0025",IF('個人種目エントリー（男子用）'!K18="800","0800",IF('個人種目エントリー（男子用）'!K18="1500","1500"," ")))))))</f>
        <v xml:space="preserve">  </v>
      </c>
      <c r="S12" s="55" t="str">
        <f>IF('個人種目エントリー（男子用）'!M18="","",ASC(IF(LEN('個人種目エントリー（男子用）'!N18)=1,"0"&amp;'個人種目エントリー（男子用）'!N18,'個人種目エントリー（男子用）'!N18))&amp;ASC(IF(LEN('個人種目エントリー（男子用）'!O18)=1,"0"&amp;'個人種目エントリー（男子用）'!O18,'個人種目エントリー（男子用）'!O18))&amp;"."&amp;IF('個人種目エントリー（男子用）'!P18="","0",'個人種目エントリー（男子用）'!P18))</f>
        <v/>
      </c>
      <c r="T12" s="55" t="str">
        <f>ASC(IF('個人種目エントリー（男子用）'!S18="自由形","1",IF('個人種目エントリー（男子用）'!S18="背泳ぎ","2",IF('個人種目エントリー（男子用）'!S18="平泳ぎ","3",IF('個人種目エントリー（男子用）'!S18="ﾊﾞﾀﾌﾗｲ","4",IF('個人種目エントリー（男子用）'!S18="個人ﾒﾄﾞﾚｰ","5"," ")))))&amp;IF('個人種目エントリー（男子用）'!Q18="50","0050",IF('個人種目エントリー（男子用）'!Q18="100","0100",IF('個人種目エントリー（男子用）'!Q18="200","0200",IF('個人種目エントリー（男子用）'!Q18="25","25",IF('個人種目エントリー（男子用）'!Q18="800","0800",IF('個人種目エントリー（男子用）'!Q18="1500","1500"," ")))))))</f>
        <v xml:space="preserve">  </v>
      </c>
      <c r="U12" s="55" t="str">
        <f>IF('個人種目エントリー（男子用）'!S18="","",ASC(IF(LEN('個人種目エントリー（男子用）'!T18)=1,"0"&amp;'個人種目エントリー（男子用）'!T18,'個人種目エントリー（男子用）'!T18))&amp;ASC(IF(LEN('個人種目エントリー（男子用）'!U18)=1,"0"&amp;'個人種目エントリー（男子用）'!U18,'個人種目エントリー（男子用）'!U18))&amp;"."&amp;IF('個人種目エントリー（男子用）'!V18="","0",'個人種目エントリー（男子用）'!V18))</f>
        <v/>
      </c>
      <c r="V12" s="55" t="str">
        <f>ASC(IF('個人種目エントリー（男子用）'!Y18="自由形","1",IF('個人種目エントリー（男子用）'!Y18="背泳ぎ","2",IF('個人種目エントリー（男子用）'!Y18="平泳ぎ","3",IF('個人種目エントリー（男子用）'!Y18="ﾊﾞﾀﾌﾗｲ","4",IF('個人種目エントリー（男子用）'!Y18="個人ﾒﾄﾞﾚｰ","5"," ")))))&amp;IF('個人種目エントリー（男子用）'!W18="50","0050",IF('個人種目エントリー（男子用）'!W18="100","0100",IF('個人種目エントリー（男子用）'!W18="200","0200",IF('個人種目エントリー（男子用）'!W18="25","0025",IF('個人種目エントリー（男子用）'!W18="800","0800",IF('個人種目エントリー（男子用）'!W18="1500","1500"," ")))))))</f>
        <v xml:space="preserve">  </v>
      </c>
      <c r="W12" s="55" t="str">
        <f>IF('個人種目エントリー（男子用）'!Y18="","",ASC(IF(LEN('個人種目エントリー（男子用）'!Z18)=1,"0"&amp;'個人種目エントリー（男子用）'!Z18,'個人種目エントリー（男子用）'!Z18))&amp;ASC(IF(LEN('個人種目エントリー（男子用）'!AA18)=1,"0"&amp;'個人種目エントリー（男子用）'!AA18,'個人種目エントリー（男子用）'!AA18))&amp;"."&amp;IF('個人種目エントリー（男子用）'!AB18="","0",'個人種目エントリー（男子用）'!AB18))</f>
        <v/>
      </c>
      <c r="X12" s="53" t="s">
        <v>106</v>
      </c>
      <c r="Y12" s="53" t="s">
        <v>106</v>
      </c>
      <c r="Z12" s="53" t="s">
        <v>106</v>
      </c>
      <c r="AA12" s="53" t="s">
        <v>106</v>
      </c>
      <c r="AB12" s="53" t="s">
        <v>106</v>
      </c>
      <c r="AC12" s="53" t="s">
        <v>106</v>
      </c>
      <c r="AD12" s="53" t="s">
        <v>106</v>
      </c>
      <c r="AE12" s="53" t="s">
        <v>106</v>
      </c>
      <c r="AF12" s="53" t="s">
        <v>106</v>
      </c>
      <c r="AG12" s="53" t="s">
        <v>106</v>
      </c>
      <c r="AH12" s="53" t="s">
        <v>106</v>
      </c>
      <c r="AI12" s="53" t="s">
        <v>106</v>
      </c>
      <c r="AJ12" s="53" t="s">
        <v>106</v>
      </c>
      <c r="AK12" s="53" t="s">
        <v>106</v>
      </c>
    </row>
    <row r="13" spans="1:37" s="5" customFormat="1">
      <c r="A13" s="55">
        <v>12</v>
      </c>
      <c r="B13" s="55" t="str">
        <f>IF(D13="","",基本データ入力!$L$9&amp;RIGHT(F13,6)&amp;IF('個人種目エントリー（男子用）'!A19="男子",1,5))</f>
        <v/>
      </c>
      <c r="C13" s="55" t="str">
        <f>IF('個人種目エントリー（男子用）'!A19="","",ASC(IF('個人種目エントリー（男子用）'!A19="男子",1,2)))</f>
        <v>1</v>
      </c>
      <c r="D13" s="55" t="str">
        <f>IF('個人種目エントリー（男子用）'!B19="","",'個人種目エントリー（男子用）'!B19)</f>
        <v/>
      </c>
      <c r="E13" s="55" t="str">
        <f>IF(D13="","",ASC('個人種目エントリー（男子用）'!C19))</f>
        <v/>
      </c>
      <c r="F13" s="55" t="str">
        <f>'提出用出場認知書（男子用）'!H24&amp;IF(LEN('提出用出場認知書（男子用）'!I24)=1,"0"&amp;'提出用出場認知書（男子用）'!I24,'提出用出場認知書（男子用）'!I24)&amp;IF(LEN('提出用出場認知書（男子用）'!J24)=1,"0"&amp;'提出用出場認知書（男子用）'!J24,'提出用出場認知書（男子用）'!J24)</f>
        <v/>
      </c>
      <c r="G13" s="55" t="str">
        <f>IF(D13="","",IF('個人種目エントリー（男子用）'!G19="小",1,IF('個人種目エントリー（男子用）'!G19="中",2,IF('個人種目エントリー（男子用）'!G19="高",3,IF('個人種目エントリー（男子用）'!G19="大",4,5)))))</f>
        <v/>
      </c>
      <c r="H13" s="55" t="str">
        <f>ASC('個人種目エントリー（男子用）'!H19)</f>
        <v/>
      </c>
      <c r="I13" s="55" t="str">
        <f>ASC('提出用出場認知書（男子用）'!K24)</f>
        <v/>
      </c>
      <c r="J13" s="55"/>
      <c r="K13" s="56">
        <f>'個人種目エントリー（男子用）'!J19</f>
        <v>0</v>
      </c>
      <c r="L13" s="53" t="str">
        <f>IF(K13="","",基本データ入力!$D$8)</f>
        <v/>
      </c>
      <c r="M13" s="53"/>
      <c r="N13" s="53"/>
      <c r="O13" s="53"/>
      <c r="P13" s="53"/>
      <c r="Q13" s="53"/>
      <c r="R13" s="55" t="str">
        <f>ASC(IF('個人種目エントリー（男子用）'!M19="自由形","1",IF('個人種目エントリー（男子用）'!M19="背泳ぎ","2",IF('個人種目エントリー（男子用）'!M19="平泳ぎ","3",IF('個人種目エントリー（男子用）'!M19="ﾊﾞﾀﾌﾗｲ","4",IF('個人種目エントリー（男子用）'!M19="個人ﾒﾄﾞﾚｰ","5"," ")))))&amp;IF('個人種目エントリー（男子用）'!K19="50","0050",IF('個人種目エントリー（男子用）'!K19="100","0100",IF('個人種目エントリー（男子用）'!K19="200","0200",IF('個人種目エントリー（男子用）'!K19="25","0025",IF('個人種目エントリー（男子用）'!K19="800","0800",IF('個人種目エントリー（男子用）'!K19="1500","1500"," ")))))))</f>
        <v xml:space="preserve">  </v>
      </c>
      <c r="S13" s="55" t="str">
        <f>IF('個人種目エントリー（男子用）'!M19="","",ASC(IF(LEN('個人種目エントリー（男子用）'!N19)=1,"0"&amp;'個人種目エントリー（男子用）'!N19,'個人種目エントリー（男子用）'!N19))&amp;ASC(IF(LEN('個人種目エントリー（男子用）'!O19)=1,"0"&amp;'個人種目エントリー（男子用）'!O19,'個人種目エントリー（男子用）'!O19))&amp;"."&amp;IF('個人種目エントリー（男子用）'!P19="","0",'個人種目エントリー（男子用）'!P19))</f>
        <v/>
      </c>
      <c r="T13" s="55" t="str">
        <f>ASC(IF('個人種目エントリー（男子用）'!S19="自由形","1",IF('個人種目エントリー（男子用）'!S19="背泳ぎ","2",IF('個人種目エントリー（男子用）'!S19="平泳ぎ","3",IF('個人種目エントリー（男子用）'!S19="ﾊﾞﾀﾌﾗｲ","4",IF('個人種目エントリー（男子用）'!S19="個人ﾒﾄﾞﾚｰ","5"," ")))))&amp;IF('個人種目エントリー（男子用）'!Q19="50","0050",IF('個人種目エントリー（男子用）'!Q19="100","0100",IF('個人種目エントリー（男子用）'!Q19="200","0200",IF('個人種目エントリー（男子用）'!Q19="25","25",IF('個人種目エントリー（男子用）'!Q19="800","0800",IF('個人種目エントリー（男子用）'!Q19="1500","1500"," ")))))))</f>
        <v xml:space="preserve">  </v>
      </c>
      <c r="U13" s="55" t="str">
        <f>IF('個人種目エントリー（男子用）'!S19="","",ASC(IF(LEN('個人種目エントリー（男子用）'!T19)=1,"0"&amp;'個人種目エントリー（男子用）'!T19,'個人種目エントリー（男子用）'!T19))&amp;ASC(IF(LEN('個人種目エントリー（男子用）'!U19)=1,"0"&amp;'個人種目エントリー（男子用）'!U19,'個人種目エントリー（男子用）'!U19))&amp;"."&amp;IF('個人種目エントリー（男子用）'!V19="","0",'個人種目エントリー（男子用）'!V19))</f>
        <v/>
      </c>
      <c r="V13" s="55" t="str">
        <f>ASC(IF('個人種目エントリー（男子用）'!Y19="自由形","1",IF('個人種目エントリー（男子用）'!Y19="背泳ぎ","2",IF('個人種目エントリー（男子用）'!Y19="平泳ぎ","3",IF('個人種目エントリー（男子用）'!Y19="ﾊﾞﾀﾌﾗｲ","4",IF('個人種目エントリー（男子用）'!Y19="個人ﾒﾄﾞﾚｰ","5"," ")))))&amp;IF('個人種目エントリー（男子用）'!W19="50","0050",IF('個人種目エントリー（男子用）'!W19="100","0100",IF('個人種目エントリー（男子用）'!W19="200","0200",IF('個人種目エントリー（男子用）'!W19="25","0025",IF('個人種目エントリー（男子用）'!W19="800","0800",IF('個人種目エントリー（男子用）'!W19="1500","1500"," ")))))))</f>
        <v xml:space="preserve">  </v>
      </c>
      <c r="W13" s="55" t="str">
        <f>IF('個人種目エントリー（男子用）'!Y19="","",ASC(IF(LEN('個人種目エントリー（男子用）'!Z19)=1,"0"&amp;'個人種目エントリー（男子用）'!Z19,'個人種目エントリー（男子用）'!Z19))&amp;ASC(IF(LEN('個人種目エントリー（男子用）'!AA19)=1,"0"&amp;'個人種目エントリー（男子用）'!AA19,'個人種目エントリー（男子用）'!AA19))&amp;"."&amp;IF('個人種目エントリー（男子用）'!AB19="","0",'個人種目エントリー（男子用）'!AB19))</f>
        <v/>
      </c>
      <c r="X13" s="53" t="s">
        <v>106</v>
      </c>
      <c r="Y13" s="53" t="s">
        <v>106</v>
      </c>
      <c r="Z13" s="53" t="s">
        <v>106</v>
      </c>
      <c r="AA13" s="53" t="s">
        <v>106</v>
      </c>
      <c r="AB13" s="53" t="s">
        <v>106</v>
      </c>
      <c r="AC13" s="53" t="s">
        <v>106</v>
      </c>
      <c r="AD13" s="53" t="s">
        <v>106</v>
      </c>
      <c r="AE13" s="53" t="s">
        <v>106</v>
      </c>
      <c r="AF13" s="53" t="s">
        <v>106</v>
      </c>
      <c r="AG13" s="53" t="s">
        <v>106</v>
      </c>
      <c r="AH13" s="53" t="s">
        <v>106</v>
      </c>
      <c r="AI13" s="53" t="s">
        <v>106</v>
      </c>
      <c r="AJ13" s="53" t="s">
        <v>106</v>
      </c>
      <c r="AK13" s="53" t="s">
        <v>106</v>
      </c>
    </row>
    <row r="14" spans="1:37" s="5" customFormat="1">
      <c r="A14" s="55">
        <v>13</v>
      </c>
      <c r="B14" s="55" t="str">
        <f>IF(D14="","",基本データ入力!$L$9&amp;RIGHT(F14,6)&amp;IF('個人種目エントリー（男子用）'!A20="男子",1,5))</f>
        <v/>
      </c>
      <c r="C14" s="55" t="str">
        <f>IF('個人種目エントリー（男子用）'!A20="","",ASC(IF('個人種目エントリー（男子用）'!A20="男子",1,2)))</f>
        <v>1</v>
      </c>
      <c r="D14" s="55" t="str">
        <f>IF('個人種目エントリー（男子用）'!B20="","",'個人種目エントリー（男子用）'!B20)</f>
        <v/>
      </c>
      <c r="E14" s="55" t="str">
        <f>IF(D14="","",ASC('個人種目エントリー（男子用）'!C20))</f>
        <v/>
      </c>
      <c r="F14" s="55" t="str">
        <f>'提出用出場認知書（男子用）'!H25&amp;IF(LEN('提出用出場認知書（男子用）'!I25)=1,"0"&amp;'提出用出場認知書（男子用）'!I25,'提出用出場認知書（男子用）'!I25)&amp;IF(LEN('提出用出場認知書（男子用）'!J25)=1,"0"&amp;'提出用出場認知書（男子用）'!J25,'提出用出場認知書（男子用）'!J25)</f>
        <v/>
      </c>
      <c r="G14" s="55" t="str">
        <f>IF(D14="","",IF('個人種目エントリー（男子用）'!G20="小",1,IF('個人種目エントリー（男子用）'!G20="中",2,IF('個人種目エントリー（男子用）'!G20="高",3,IF('個人種目エントリー（男子用）'!G20="大",4,5)))))</f>
        <v/>
      </c>
      <c r="H14" s="55" t="str">
        <f>ASC('個人種目エントリー（男子用）'!H20)</f>
        <v/>
      </c>
      <c r="I14" s="55" t="str">
        <f>ASC('提出用出場認知書（男子用）'!K25)</f>
        <v/>
      </c>
      <c r="J14" s="55"/>
      <c r="K14" s="56">
        <f>'個人種目エントリー（男子用）'!J20</f>
        <v>0</v>
      </c>
      <c r="L14" s="53" t="str">
        <f>IF(K14="","",基本データ入力!$D$8)</f>
        <v/>
      </c>
      <c r="M14" s="53"/>
      <c r="N14" s="53"/>
      <c r="O14" s="53"/>
      <c r="P14" s="53"/>
      <c r="Q14" s="53"/>
      <c r="R14" s="55" t="str">
        <f>ASC(IF('個人種目エントリー（男子用）'!M20="自由形","1",IF('個人種目エントリー（男子用）'!M20="背泳ぎ","2",IF('個人種目エントリー（男子用）'!M20="平泳ぎ","3",IF('個人種目エントリー（男子用）'!M20="ﾊﾞﾀﾌﾗｲ","4",IF('個人種目エントリー（男子用）'!M20="個人ﾒﾄﾞﾚｰ","5"," ")))))&amp;IF('個人種目エントリー（男子用）'!K20="50","0050",IF('個人種目エントリー（男子用）'!K20="100","0100",IF('個人種目エントリー（男子用）'!K20="200","0200",IF('個人種目エントリー（男子用）'!K20="25","0025",IF('個人種目エントリー（男子用）'!K20="800","0800",IF('個人種目エントリー（男子用）'!K20="1500","1500"," ")))))))</f>
        <v xml:space="preserve">  </v>
      </c>
      <c r="S14" s="55" t="str">
        <f>IF('個人種目エントリー（男子用）'!M20="","",ASC(IF(LEN('個人種目エントリー（男子用）'!N20)=1,"0"&amp;'個人種目エントリー（男子用）'!N20,'個人種目エントリー（男子用）'!N20))&amp;ASC(IF(LEN('個人種目エントリー（男子用）'!O20)=1,"0"&amp;'個人種目エントリー（男子用）'!O20,'個人種目エントリー（男子用）'!O20))&amp;"."&amp;IF('個人種目エントリー（男子用）'!P20="","0",'個人種目エントリー（男子用）'!P20))</f>
        <v/>
      </c>
      <c r="T14" s="55" t="str">
        <f>ASC(IF('個人種目エントリー（男子用）'!S20="自由形","1",IF('個人種目エントリー（男子用）'!S20="背泳ぎ","2",IF('個人種目エントリー（男子用）'!S20="平泳ぎ","3",IF('個人種目エントリー（男子用）'!S20="ﾊﾞﾀﾌﾗｲ","4",IF('個人種目エントリー（男子用）'!S20="個人ﾒﾄﾞﾚｰ","5"," ")))))&amp;IF('個人種目エントリー（男子用）'!Q20="50","0050",IF('個人種目エントリー（男子用）'!Q20="100","0100",IF('個人種目エントリー（男子用）'!Q20="200","0200",IF('個人種目エントリー（男子用）'!Q20="25","25",IF('個人種目エントリー（男子用）'!Q20="800","0800",IF('個人種目エントリー（男子用）'!Q20="1500","1500"," ")))))))</f>
        <v xml:space="preserve">  </v>
      </c>
      <c r="U14" s="55" t="str">
        <f>IF('個人種目エントリー（男子用）'!S20="","",ASC(IF(LEN('個人種目エントリー（男子用）'!T20)=1,"0"&amp;'個人種目エントリー（男子用）'!T20,'個人種目エントリー（男子用）'!T20))&amp;ASC(IF(LEN('個人種目エントリー（男子用）'!U20)=1,"0"&amp;'個人種目エントリー（男子用）'!U20,'個人種目エントリー（男子用）'!U20))&amp;"."&amp;IF('個人種目エントリー（男子用）'!V20="","0",'個人種目エントリー（男子用）'!V20))</f>
        <v/>
      </c>
      <c r="V14" s="55" t="str">
        <f>ASC(IF('個人種目エントリー（男子用）'!Y20="自由形","1",IF('個人種目エントリー（男子用）'!Y20="背泳ぎ","2",IF('個人種目エントリー（男子用）'!Y20="平泳ぎ","3",IF('個人種目エントリー（男子用）'!Y20="ﾊﾞﾀﾌﾗｲ","4",IF('個人種目エントリー（男子用）'!Y20="個人ﾒﾄﾞﾚｰ","5"," ")))))&amp;IF('個人種目エントリー（男子用）'!W20="50","0050",IF('個人種目エントリー（男子用）'!W20="100","0100",IF('個人種目エントリー（男子用）'!W20="200","0200",IF('個人種目エントリー（男子用）'!W20="25","0025",IF('個人種目エントリー（男子用）'!W20="800","0800",IF('個人種目エントリー（男子用）'!W20="1500","1500"," ")))))))</f>
        <v xml:space="preserve">  </v>
      </c>
      <c r="W14" s="55" t="str">
        <f>IF('個人種目エントリー（男子用）'!Y20="","",ASC(IF(LEN('個人種目エントリー（男子用）'!Z20)=1,"0"&amp;'個人種目エントリー（男子用）'!Z20,'個人種目エントリー（男子用）'!Z20))&amp;ASC(IF(LEN('個人種目エントリー（男子用）'!AA20)=1,"0"&amp;'個人種目エントリー（男子用）'!AA20,'個人種目エントリー（男子用）'!AA20))&amp;"."&amp;IF('個人種目エントリー（男子用）'!AB20="","0",'個人種目エントリー（男子用）'!AB20))</f>
        <v/>
      </c>
      <c r="X14" s="53" t="s">
        <v>106</v>
      </c>
      <c r="Y14" s="53" t="s">
        <v>106</v>
      </c>
      <c r="Z14" s="53" t="s">
        <v>106</v>
      </c>
      <c r="AA14" s="53" t="s">
        <v>106</v>
      </c>
      <c r="AB14" s="53" t="s">
        <v>106</v>
      </c>
      <c r="AC14" s="53" t="s">
        <v>106</v>
      </c>
      <c r="AD14" s="53" t="s">
        <v>106</v>
      </c>
      <c r="AE14" s="53" t="s">
        <v>106</v>
      </c>
      <c r="AF14" s="53" t="s">
        <v>106</v>
      </c>
      <c r="AG14" s="53" t="s">
        <v>106</v>
      </c>
      <c r="AH14" s="53" t="s">
        <v>106</v>
      </c>
      <c r="AI14" s="53" t="s">
        <v>106</v>
      </c>
      <c r="AJ14" s="53" t="s">
        <v>106</v>
      </c>
      <c r="AK14" s="53" t="s">
        <v>106</v>
      </c>
    </row>
    <row r="15" spans="1:37" s="5" customFormat="1">
      <c r="A15" s="55">
        <v>14</v>
      </c>
      <c r="B15" s="55" t="str">
        <f>IF(D15="","",基本データ入力!$L$9&amp;RIGHT(F15,6)&amp;IF('個人種目エントリー（男子用）'!A21="男子",1,5))</f>
        <v/>
      </c>
      <c r="C15" s="55" t="str">
        <f>IF('個人種目エントリー（男子用）'!A21="","",ASC(IF('個人種目エントリー（男子用）'!A21="男子",1,2)))</f>
        <v>1</v>
      </c>
      <c r="D15" s="55" t="str">
        <f>IF('個人種目エントリー（男子用）'!B21="","",'個人種目エントリー（男子用）'!B21)</f>
        <v/>
      </c>
      <c r="E15" s="55" t="str">
        <f>IF(D15="","",ASC('個人種目エントリー（男子用）'!C21))</f>
        <v/>
      </c>
      <c r="F15" s="55" t="str">
        <f>'提出用出場認知書（男子用）'!H26&amp;IF(LEN('提出用出場認知書（男子用）'!I26)=1,"0"&amp;'提出用出場認知書（男子用）'!I26,'提出用出場認知書（男子用）'!I26)&amp;IF(LEN('提出用出場認知書（男子用）'!J26)=1,"0"&amp;'提出用出場認知書（男子用）'!J26,'提出用出場認知書（男子用）'!J26)</f>
        <v/>
      </c>
      <c r="G15" s="55" t="str">
        <f>IF(D15="","",IF('個人種目エントリー（男子用）'!G21="小",1,IF('個人種目エントリー（男子用）'!G21="中",2,IF('個人種目エントリー（男子用）'!G21="高",3,IF('個人種目エントリー（男子用）'!G21="大",4,5)))))</f>
        <v/>
      </c>
      <c r="H15" s="55" t="str">
        <f>ASC('個人種目エントリー（男子用）'!H21)</f>
        <v/>
      </c>
      <c r="I15" s="55" t="str">
        <f>ASC('提出用出場認知書（男子用）'!K26)</f>
        <v/>
      </c>
      <c r="J15" s="55"/>
      <c r="K15" s="56">
        <f>'個人種目エントリー（男子用）'!J21</f>
        <v>0</v>
      </c>
      <c r="L15" s="53" t="str">
        <f>IF(K15="","",基本データ入力!$D$8)</f>
        <v/>
      </c>
      <c r="M15" s="53"/>
      <c r="N15" s="53"/>
      <c r="O15" s="53"/>
      <c r="P15" s="53"/>
      <c r="Q15" s="53"/>
      <c r="R15" s="55" t="str">
        <f>ASC(IF('個人種目エントリー（男子用）'!M21="自由形","1",IF('個人種目エントリー（男子用）'!M21="背泳ぎ","2",IF('個人種目エントリー（男子用）'!M21="平泳ぎ","3",IF('個人種目エントリー（男子用）'!M21="ﾊﾞﾀﾌﾗｲ","4",IF('個人種目エントリー（男子用）'!M21="個人ﾒﾄﾞﾚｰ","5"," ")))))&amp;IF('個人種目エントリー（男子用）'!K21="50","0050",IF('個人種目エントリー（男子用）'!K21="100","0100",IF('個人種目エントリー（男子用）'!K21="200","0200",IF('個人種目エントリー（男子用）'!K21="25","0025",IF('個人種目エントリー（男子用）'!K21="800","0800",IF('個人種目エントリー（男子用）'!K21="1500","1500"," ")))))))</f>
        <v xml:space="preserve">  </v>
      </c>
      <c r="S15" s="55" t="str">
        <f>IF('個人種目エントリー（男子用）'!M21="","",ASC(IF(LEN('個人種目エントリー（男子用）'!N21)=1,"0"&amp;'個人種目エントリー（男子用）'!N21,'個人種目エントリー（男子用）'!N21))&amp;ASC(IF(LEN('個人種目エントリー（男子用）'!O21)=1,"0"&amp;'個人種目エントリー（男子用）'!O21,'個人種目エントリー（男子用）'!O21))&amp;"."&amp;IF('個人種目エントリー（男子用）'!P21="","0",'個人種目エントリー（男子用）'!P21))</f>
        <v/>
      </c>
      <c r="T15" s="55" t="str">
        <f>ASC(IF('個人種目エントリー（男子用）'!S21="自由形","1",IF('個人種目エントリー（男子用）'!S21="背泳ぎ","2",IF('個人種目エントリー（男子用）'!S21="平泳ぎ","3",IF('個人種目エントリー（男子用）'!S21="ﾊﾞﾀﾌﾗｲ","4",IF('個人種目エントリー（男子用）'!S21="個人ﾒﾄﾞﾚｰ","5"," ")))))&amp;IF('個人種目エントリー（男子用）'!Q21="50","0050",IF('個人種目エントリー（男子用）'!Q21="100","0100",IF('個人種目エントリー（男子用）'!Q21="200","0200",IF('個人種目エントリー（男子用）'!Q21="25","25",IF('個人種目エントリー（男子用）'!Q21="800","0800",IF('個人種目エントリー（男子用）'!Q21="1500","1500"," ")))))))</f>
        <v xml:space="preserve">  </v>
      </c>
      <c r="U15" s="55" t="str">
        <f>IF('個人種目エントリー（男子用）'!S21="","",ASC(IF(LEN('個人種目エントリー（男子用）'!T21)=1,"0"&amp;'個人種目エントリー（男子用）'!T21,'個人種目エントリー（男子用）'!T21))&amp;ASC(IF(LEN('個人種目エントリー（男子用）'!U21)=1,"0"&amp;'個人種目エントリー（男子用）'!U21,'個人種目エントリー（男子用）'!U21))&amp;"."&amp;IF('個人種目エントリー（男子用）'!V21="","0",'個人種目エントリー（男子用）'!V21))</f>
        <v/>
      </c>
      <c r="V15" s="55" t="str">
        <f>ASC(IF('個人種目エントリー（男子用）'!Y21="自由形","1",IF('個人種目エントリー（男子用）'!Y21="背泳ぎ","2",IF('個人種目エントリー（男子用）'!Y21="平泳ぎ","3",IF('個人種目エントリー（男子用）'!Y21="ﾊﾞﾀﾌﾗｲ","4",IF('個人種目エントリー（男子用）'!Y21="個人ﾒﾄﾞﾚｰ","5"," ")))))&amp;IF('個人種目エントリー（男子用）'!W21="50","0050",IF('個人種目エントリー（男子用）'!W21="100","0100",IF('個人種目エントリー（男子用）'!W21="200","0200",IF('個人種目エントリー（男子用）'!W21="25","0025",IF('個人種目エントリー（男子用）'!W21="800","0800",IF('個人種目エントリー（男子用）'!W21="1500","1500"," ")))))))</f>
        <v xml:space="preserve">  </v>
      </c>
      <c r="W15" s="55" t="str">
        <f>IF('個人種目エントリー（男子用）'!Y21="","",ASC(IF(LEN('個人種目エントリー（男子用）'!Z21)=1,"0"&amp;'個人種目エントリー（男子用）'!Z21,'個人種目エントリー（男子用）'!Z21))&amp;ASC(IF(LEN('個人種目エントリー（男子用）'!AA21)=1,"0"&amp;'個人種目エントリー（男子用）'!AA21,'個人種目エントリー（男子用）'!AA21))&amp;"."&amp;IF('個人種目エントリー（男子用）'!AB21="","0",'個人種目エントリー（男子用）'!AB21))</f>
        <v/>
      </c>
      <c r="X15" s="53" t="s">
        <v>106</v>
      </c>
      <c r="Y15" s="53" t="s">
        <v>106</v>
      </c>
      <c r="Z15" s="53" t="s">
        <v>106</v>
      </c>
      <c r="AA15" s="53" t="s">
        <v>106</v>
      </c>
      <c r="AB15" s="53" t="s">
        <v>106</v>
      </c>
      <c r="AC15" s="53" t="s">
        <v>106</v>
      </c>
      <c r="AD15" s="53" t="s">
        <v>106</v>
      </c>
      <c r="AE15" s="53" t="s">
        <v>106</v>
      </c>
      <c r="AF15" s="53" t="s">
        <v>106</v>
      </c>
      <c r="AG15" s="53" t="s">
        <v>106</v>
      </c>
      <c r="AH15" s="53" t="s">
        <v>106</v>
      </c>
      <c r="AI15" s="53" t="s">
        <v>106</v>
      </c>
      <c r="AJ15" s="53" t="s">
        <v>106</v>
      </c>
      <c r="AK15" s="53" t="s">
        <v>106</v>
      </c>
    </row>
    <row r="16" spans="1:37" s="5" customFormat="1">
      <c r="A16" s="55">
        <v>15</v>
      </c>
      <c r="B16" s="55" t="str">
        <f>IF(D16="","",基本データ入力!$L$9&amp;RIGHT(F16,6)&amp;IF('個人種目エントリー（男子用）'!A22="男子",1,5))</f>
        <v/>
      </c>
      <c r="C16" s="55" t="str">
        <f>IF('個人種目エントリー（男子用）'!A22="","",ASC(IF('個人種目エントリー（男子用）'!A22="男子",1,2)))</f>
        <v>1</v>
      </c>
      <c r="D16" s="55" t="str">
        <f>IF('個人種目エントリー（男子用）'!B22="","",'個人種目エントリー（男子用）'!B22)</f>
        <v/>
      </c>
      <c r="E16" s="55" t="str">
        <f>IF(D16="","",ASC('個人種目エントリー（男子用）'!C22))</f>
        <v/>
      </c>
      <c r="F16" s="55" t="str">
        <f>'提出用出場認知書（男子用）'!H27&amp;IF(LEN('提出用出場認知書（男子用）'!I27)=1,"0"&amp;'提出用出場認知書（男子用）'!I27,'提出用出場認知書（男子用）'!I27)&amp;IF(LEN('提出用出場認知書（男子用）'!J27)=1,"0"&amp;'提出用出場認知書（男子用）'!J27,'提出用出場認知書（男子用）'!J27)</f>
        <v/>
      </c>
      <c r="G16" s="55" t="str">
        <f>IF(D16="","",IF('個人種目エントリー（男子用）'!G22="小",1,IF('個人種目エントリー（男子用）'!G22="中",2,IF('個人種目エントリー（男子用）'!G22="高",3,IF('個人種目エントリー（男子用）'!G22="大",4,5)))))</f>
        <v/>
      </c>
      <c r="H16" s="55" t="str">
        <f>ASC('個人種目エントリー（男子用）'!H22)</f>
        <v/>
      </c>
      <c r="I16" s="55" t="str">
        <f>ASC('提出用出場認知書（男子用）'!K27)</f>
        <v/>
      </c>
      <c r="J16" s="55"/>
      <c r="K16" s="56">
        <f>'個人種目エントリー（男子用）'!J22</f>
        <v>0</v>
      </c>
      <c r="L16" s="53" t="str">
        <f>IF(K16="","",基本データ入力!$D$8)</f>
        <v/>
      </c>
      <c r="M16" s="53"/>
      <c r="N16" s="53"/>
      <c r="O16" s="53"/>
      <c r="P16" s="53"/>
      <c r="Q16" s="53"/>
      <c r="R16" s="55" t="str">
        <f>ASC(IF('個人種目エントリー（男子用）'!M22="自由形","1",IF('個人種目エントリー（男子用）'!M22="背泳ぎ","2",IF('個人種目エントリー（男子用）'!M22="平泳ぎ","3",IF('個人種目エントリー（男子用）'!M22="ﾊﾞﾀﾌﾗｲ","4",IF('個人種目エントリー（男子用）'!M22="個人ﾒﾄﾞﾚｰ","5"," ")))))&amp;IF('個人種目エントリー（男子用）'!K22="50","0050",IF('個人種目エントリー（男子用）'!K22="100","0100",IF('個人種目エントリー（男子用）'!K22="200","0200",IF('個人種目エントリー（男子用）'!K22="25","0025",IF('個人種目エントリー（男子用）'!K22="800","0800",IF('個人種目エントリー（男子用）'!K22="1500","1500"," ")))))))</f>
        <v xml:space="preserve">  </v>
      </c>
      <c r="S16" s="55" t="str">
        <f>IF('個人種目エントリー（男子用）'!M22="","",ASC(IF(LEN('個人種目エントリー（男子用）'!N22)=1,"0"&amp;'個人種目エントリー（男子用）'!N22,'個人種目エントリー（男子用）'!N22))&amp;ASC(IF(LEN('個人種目エントリー（男子用）'!O22)=1,"0"&amp;'個人種目エントリー（男子用）'!O22,'個人種目エントリー（男子用）'!O22))&amp;"."&amp;IF('個人種目エントリー（男子用）'!P22="","0",'個人種目エントリー（男子用）'!P22))</f>
        <v/>
      </c>
      <c r="T16" s="55" t="str">
        <f>ASC(IF('個人種目エントリー（男子用）'!S22="自由形","1",IF('個人種目エントリー（男子用）'!S22="背泳ぎ","2",IF('個人種目エントリー（男子用）'!S22="平泳ぎ","3",IF('個人種目エントリー（男子用）'!S22="ﾊﾞﾀﾌﾗｲ","4",IF('個人種目エントリー（男子用）'!S22="個人ﾒﾄﾞﾚｰ","5"," ")))))&amp;IF('個人種目エントリー（男子用）'!Q22="50","0050",IF('個人種目エントリー（男子用）'!Q22="100","0100",IF('個人種目エントリー（男子用）'!Q22="200","0200",IF('個人種目エントリー（男子用）'!Q22="25","25",IF('個人種目エントリー（男子用）'!Q22="800","0800",IF('個人種目エントリー（男子用）'!Q22="1500","1500"," ")))))))</f>
        <v xml:space="preserve">  </v>
      </c>
      <c r="U16" s="55" t="str">
        <f>IF('個人種目エントリー（男子用）'!S22="","",ASC(IF(LEN('個人種目エントリー（男子用）'!T22)=1,"0"&amp;'個人種目エントリー（男子用）'!T22,'個人種目エントリー（男子用）'!T22))&amp;ASC(IF(LEN('個人種目エントリー（男子用）'!U22)=1,"0"&amp;'個人種目エントリー（男子用）'!U22,'個人種目エントリー（男子用）'!U22))&amp;"."&amp;IF('個人種目エントリー（男子用）'!V22="","0",'個人種目エントリー（男子用）'!V22))</f>
        <v/>
      </c>
      <c r="V16" s="55" t="str">
        <f>ASC(IF('個人種目エントリー（男子用）'!Y22="自由形","1",IF('個人種目エントリー（男子用）'!Y22="背泳ぎ","2",IF('個人種目エントリー（男子用）'!Y22="平泳ぎ","3",IF('個人種目エントリー（男子用）'!Y22="ﾊﾞﾀﾌﾗｲ","4",IF('個人種目エントリー（男子用）'!Y22="個人ﾒﾄﾞﾚｰ","5"," ")))))&amp;IF('個人種目エントリー（男子用）'!W22="50","0050",IF('個人種目エントリー（男子用）'!W22="100","0100",IF('個人種目エントリー（男子用）'!W22="200","0200",IF('個人種目エントリー（男子用）'!W22="25","0025",IF('個人種目エントリー（男子用）'!W22="800","0800",IF('個人種目エントリー（男子用）'!W22="1500","1500"," ")))))))</f>
        <v xml:space="preserve">  </v>
      </c>
      <c r="W16" s="55" t="str">
        <f>IF('個人種目エントリー（男子用）'!Y22="","",ASC(IF(LEN('個人種目エントリー（男子用）'!Z22)=1,"0"&amp;'個人種目エントリー（男子用）'!Z22,'個人種目エントリー（男子用）'!Z22))&amp;ASC(IF(LEN('個人種目エントリー（男子用）'!AA22)=1,"0"&amp;'個人種目エントリー（男子用）'!AA22,'個人種目エントリー（男子用）'!AA22))&amp;"."&amp;IF('個人種目エントリー（男子用）'!AB22="","0",'個人種目エントリー（男子用）'!AB22))</f>
        <v/>
      </c>
      <c r="X16" s="53" t="s">
        <v>106</v>
      </c>
      <c r="Y16" s="53" t="s">
        <v>106</v>
      </c>
      <c r="Z16" s="53" t="s">
        <v>106</v>
      </c>
      <c r="AA16" s="53" t="s">
        <v>106</v>
      </c>
      <c r="AB16" s="53" t="s">
        <v>106</v>
      </c>
      <c r="AC16" s="53" t="s">
        <v>106</v>
      </c>
      <c r="AD16" s="53" t="s">
        <v>106</v>
      </c>
      <c r="AE16" s="53" t="s">
        <v>106</v>
      </c>
      <c r="AF16" s="53" t="s">
        <v>106</v>
      </c>
      <c r="AG16" s="53" t="s">
        <v>106</v>
      </c>
      <c r="AH16" s="53" t="s">
        <v>106</v>
      </c>
      <c r="AI16" s="53" t="s">
        <v>106</v>
      </c>
      <c r="AJ16" s="53" t="s">
        <v>106</v>
      </c>
      <c r="AK16" s="53" t="s">
        <v>106</v>
      </c>
    </row>
    <row r="17" spans="1:37" s="5" customFormat="1">
      <c r="A17" s="55">
        <v>16</v>
      </c>
      <c r="B17" s="55" t="str">
        <f>IF(D17="","",基本データ入力!$L$9&amp;RIGHT(F17,6)&amp;IF('個人種目エントリー（男子用）'!A23="男子",1,5))</f>
        <v/>
      </c>
      <c r="C17" s="55" t="str">
        <f>IF('個人種目エントリー（男子用）'!A23="","",ASC(IF('個人種目エントリー（男子用）'!A23="男子",1,2)))</f>
        <v>1</v>
      </c>
      <c r="D17" s="55" t="str">
        <f>IF('個人種目エントリー（男子用）'!B23="","",'個人種目エントリー（男子用）'!B23)</f>
        <v/>
      </c>
      <c r="E17" s="55" t="str">
        <f>IF(D17="","",ASC('個人種目エントリー（男子用）'!C23))</f>
        <v/>
      </c>
      <c r="F17" s="55" t="str">
        <f>'提出用出場認知書（男子用）'!H28&amp;IF(LEN('提出用出場認知書（男子用）'!I28)=1,"0"&amp;'提出用出場認知書（男子用）'!I28,'提出用出場認知書（男子用）'!I28)&amp;IF(LEN('提出用出場認知書（男子用）'!J28)=1,"0"&amp;'提出用出場認知書（男子用）'!J28,'提出用出場認知書（男子用）'!J28)</f>
        <v/>
      </c>
      <c r="G17" s="55" t="str">
        <f>IF(D17="","",IF('個人種目エントリー（男子用）'!G23="小",1,IF('個人種目エントリー（男子用）'!G23="中",2,IF('個人種目エントリー（男子用）'!G23="高",3,IF('個人種目エントリー（男子用）'!G23="大",4,5)))))</f>
        <v/>
      </c>
      <c r="H17" s="55" t="str">
        <f>ASC('個人種目エントリー（男子用）'!H23)</f>
        <v/>
      </c>
      <c r="I17" s="55" t="str">
        <f>ASC('提出用出場認知書（男子用）'!K28)</f>
        <v/>
      </c>
      <c r="J17" s="55"/>
      <c r="K17" s="56">
        <f>'個人種目エントリー（男子用）'!J23</f>
        <v>0</v>
      </c>
      <c r="L17" s="53" t="str">
        <f>IF(K17="","",基本データ入力!$D$8)</f>
        <v/>
      </c>
      <c r="M17" s="53"/>
      <c r="N17" s="53"/>
      <c r="O17" s="53"/>
      <c r="P17" s="53"/>
      <c r="Q17" s="53"/>
      <c r="R17" s="55" t="str">
        <f>ASC(IF('個人種目エントリー（男子用）'!M23="自由形","1",IF('個人種目エントリー（男子用）'!M23="背泳ぎ","2",IF('個人種目エントリー（男子用）'!M23="平泳ぎ","3",IF('個人種目エントリー（男子用）'!M23="ﾊﾞﾀﾌﾗｲ","4",IF('個人種目エントリー（男子用）'!M23="個人ﾒﾄﾞﾚｰ","5"," ")))))&amp;IF('個人種目エントリー（男子用）'!K23="50","0050",IF('個人種目エントリー（男子用）'!K23="100","0100",IF('個人種目エントリー（男子用）'!K23="200","0200",IF('個人種目エントリー（男子用）'!K23="25","0025",IF('個人種目エントリー（男子用）'!K23="800","0800",IF('個人種目エントリー（男子用）'!K23="1500","1500"," ")))))))</f>
        <v xml:space="preserve">  </v>
      </c>
      <c r="S17" s="55" t="str">
        <f>IF('個人種目エントリー（男子用）'!M23="","",ASC(IF(LEN('個人種目エントリー（男子用）'!N23)=1,"0"&amp;'個人種目エントリー（男子用）'!N23,'個人種目エントリー（男子用）'!N23))&amp;ASC(IF(LEN('個人種目エントリー（男子用）'!O23)=1,"0"&amp;'個人種目エントリー（男子用）'!O23,'個人種目エントリー（男子用）'!O23))&amp;"."&amp;IF('個人種目エントリー（男子用）'!P23="","0",'個人種目エントリー（男子用）'!P23))</f>
        <v/>
      </c>
      <c r="T17" s="55" t="str">
        <f>ASC(IF('個人種目エントリー（男子用）'!S23="自由形","1",IF('個人種目エントリー（男子用）'!S23="背泳ぎ","2",IF('個人種目エントリー（男子用）'!S23="平泳ぎ","3",IF('個人種目エントリー（男子用）'!S23="ﾊﾞﾀﾌﾗｲ","4",IF('個人種目エントリー（男子用）'!S23="個人ﾒﾄﾞﾚｰ","5"," ")))))&amp;IF('個人種目エントリー（男子用）'!Q23="50","0050",IF('個人種目エントリー（男子用）'!Q23="100","0100",IF('個人種目エントリー（男子用）'!Q23="200","0200",IF('個人種目エントリー（男子用）'!Q23="25","25",IF('個人種目エントリー（男子用）'!Q23="800","0800",IF('個人種目エントリー（男子用）'!Q23="1500","1500"," ")))))))</f>
        <v xml:space="preserve">  </v>
      </c>
      <c r="U17" s="55" t="str">
        <f>IF('個人種目エントリー（男子用）'!S23="","",ASC(IF(LEN('個人種目エントリー（男子用）'!T23)=1,"0"&amp;'個人種目エントリー（男子用）'!T23,'個人種目エントリー（男子用）'!T23))&amp;ASC(IF(LEN('個人種目エントリー（男子用）'!U23)=1,"0"&amp;'個人種目エントリー（男子用）'!U23,'個人種目エントリー（男子用）'!U23))&amp;"."&amp;IF('個人種目エントリー（男子用）'!V23="","0",'個人種目エントリー（男子用）'!V23))</f>
        <v/>
      </c>
      <c r="V17" s="55" t="str">
        <f>ASC(IF('個人種目エントリー（男子用）'!Y23="自由形","1",IF('個人種目エントリー（男子用）'!Y23="背泳ぎ","2",IF('個人種目エントリー（男子用）'!Y23="平泳ぎ","3",IF('個人種目エントリー（男子用）'!Y23="ﾊﾞﾀﾌﾗｲ","4",IF('個人種目エントリー（男子用）'!Y23="個人ﾒﾄﾞﾚｰ","5"," ")))))&amp;IF('個人種目エントリー（男子用）'!W23="50","0050",IF('個人種目エントリー（男子用）'!W23="100","0100",IF('個人種目エントリー（男子用）'!W23="200","0200",IF('個人種目エントリー（男子用）'!W23="25","0025",IF('個人種目エントリー（男子用）'!W23="800","0800",IF('個人種目エントリー（男子用）'!W23="1500","1500"," ")))))))</f>
        <v xml:space="preserve">  </v>
      </c>
      <c r="W17" s="55" t="str">
        <f>IF('個人種目エントリー（男子用）'!Y23="","",ASC(IF(LEN('個人種目エントリー（男子用）'!Z23)=1,"0"&amp;'個人種目エントリー（男子用）'!Z23,'個人種目エントリー（男子用）'!Z23))&amp;ASC(IF(LEN('個人種目エントリー（男子用）'!AA23)=1,"0"&amp;'個人種目エントリー（男子用）'!AA23,'個人種目エントリー（男子用）'!AA23))&amp;"."&amp;IF('個人種目エントリー（男子用）'!AB23="","0",'個人種目エントリー（男子用）'!AB23))</f>
        <v/>
      </c>
      <c r="X17" s="53" t="s">
        <v>106</v>
      </c>
      <c r="Y17" s="53" t="s">
        <v>106</v>
      </c>
      <c r="Z17" s="53" t="s">
        <v>106</v>
      </c>
      <c r="AA17" s="53" t="s">
        <v>106</v>
      </c>
      <c r="AB17" s="53" t="s">
        <v>106</v>
      </c>
      <c r="AC17" s="53" t="s">
        <v>106</v>
      </c>
      <c r="AD17" s="53" t="s">
        <v>106</v>
      </c>
      <c r="AE17" s="53" t="s">
        <v>106</v>
      </c>
      <c r="AF17" s="53" t="s">
        <v>106</v>
      </c>
      <c r="AG17" s="53" t="s">
        <v>106</v>
      </c>
      <c r="AH17" s="53" t="s">
        <v>106</v>
      </c>
      <c r="AI17" s="53" t="s">
        <v>106</v>
      </c>
      <c r="AJ17" s="53" t="s">
        <v>106</v>
      </c>
      <c r="AK17" s="53" t="s">
        <v>106</v>
      </c>
    </row>
    <row r="18" spans="1:37" s="5" customFormat="1">
      <c r="A18" s="55">
        <v>17</v>
      </c>
      <c r="B18" s="55" t="str">
        <f>IF(D18="","",基本データ入力!$L$9&amp;RIGHT(F18,6)&amp;IF('個人種目エントリー（男子用）'!A24="男子",1,5))</f>
        <v/>
      </c>
      <c r="C18" s="55" t="str">
        <f>IF('個人種目エントリー（男子用）'!A24="","",ASC(IF('個人種目エントリー（男子用）'!A24="男子",1,2)))</f>
        <v>1</v>
      </c>
      <c r="D18" s="55" t="str">
        <f>IF('個人種目エントリー（男子用）'!B24="","",'個人種目エントリー（男子用）'!B24)</f>
        <v/>
      </c>
      <c r="E18" s="55" t="str">
        <f>IF(D18="","",ASC('個人種目エントリー（男子用）'!C24))</f>
        <v/>
      </c>
      <c r="F18" s="55" t="str">
        <f>'提出用出場認知書（男子用）'!H29&amp;IF(LEN('提出用出場認知書（男子用）'!I29)=1,"0"&amp;'提出用出場認知書（男子用）'!I29,'提出用出場認知書（男子用）'!I29)&amp;IF(LEN('提出用出場認知書（男子用）'!J29)=1,"0"&amp;'提出用出場認知書（男子用）'!J29,'提出用出場認知書（男子用）'!J29)</f>
        <v/>
      </c>
      <c r="G18" s="55" t="str">
        <f>IF(D18="","",IF('個人種目エントリー（男子用）'!G24="小",1,IF('個人種目エントリー（男子用）'!G24="中",2,IF('個人種目エントリー（男子用）'!G24="高",3,IF('個人種目エントリー（男子用）'!G24="大",4,5)))))</f>
        <v/>
      </c>
      <c r="H18" s="55" t="str">
        <f>ASC('個人種目エントリー（男子用）'!H24)</f>
        <v/>
      </c>
      <c r="I18" s="55" t="str">
        <f>ASC('提出用出場認知書（男子用）'!K29)</f>
        <v/>
      </c>
      <c r="J18" s="55"/>
      <c r="K18" s="56">
        <f>'個人種目エントリー（男子用）'!J24</f>
        <v>0</v>
      </c>
      <c r="L18" s="53" t="str">
        <f>IF(K18="","",基本データ入力!$D$8)</f>
        <v/>
      </c>
      <c r="M18" s="53"/>
      <c r="N18" s="53"/>
      <c r="O18" s="53"/>
      <c r="P18" s="53"/>
      <c r="Q18" s="53"/>
      <c r="R18" s="55" t="str">
        <f>ASC(IF('個人種目エントリー（男子用）'!M24="自由形","1",IF('個人種目エントリー（男子用）'!M24="背泳ぎ","2",IF('個人種目エントリー（男子用）'!M24="平泳ぎ","3",IF('個人種目エントリー（男子用）'!M24="ﾊﾞﾀﾌﾗｲ","4",IF('個人種目エントリー（男子用）'!M24="個人ﾒﾄﾞﾚｰ","5"," ")))))&amp;IF('個人種目エントリー（男子用）'!K24="50","0050",IF('個人種目エントリー（男子用）'!K24="100","0100",IF('個人種目エントリー（男子用）'!K24="200","0200",IF('個人種目エントリー（男子用）'!K24="25","0025",IF('個人種目エントリー（男子用）'!K24="800","0800",IF('個人種目エントリー（男子用）'!K24="1500","1500"," ")))))))</f>
        <v xml:space="preserve">  </v>
      </c>
      <c r="S18" s="55" t="str">
        <f>IF('個人種目エントリー（男子用）'!M24="","",ASC(IF(LEN('個人種目エントリー（男子用）'!N24)=1,"0"&amp;'個人種目エントリー（男子用）'!N24,'個人種目エントリー（男子用）'!N24))&amp;ASC(IF(LEN('個人種目エントリー（男子用）'!O24)=1,"0"&amp;'個人種目エントリー（男子用）'!O24,'個人種目エントリー（男子用）'!O24))&amp;"."&amp;IF('個人種目エントリー（男子用）'!P24="","0",'個人種目エントリー（男子用）'!P24))</f>
        <v/>
      </c>
      <c r="T18" s="55" t="str">
        <f>ASC(IF('個人種目エントリー（男子用）'!S24="自由形","1",IF('個人種目エントリー（男子用）'!S24="背泳ぎ","2",IF('個人種目エントリー（男子用）'!S24="平泳ぎ","3",IF('個人種目エントリー（男子用）'!S24="ﾊﾞﾀﾌﾗｲ","4",IF('個人種目エントリー（男子用）'!S24="個人ﾒﾄﾞﾚｰ","5"," ")))))&amp;IF('個人種目エントリー（男子用）'!Q24="50","0050",IF('個人種目エントリー（男子用）'!Q24="100","0100",IF('個人種目エントリー（男子用）'!Q24="200","0200",IF('個人種目エントリー（男子用）'!Q24="25","25",IF('個人種目エントリー（男子用）'!Q24="800","0800",IF('個人種目エントリー（男子用）'!Q24="1500","1500"," ")))))))</f>
        <v xml:space="preserve">  </v>
      </c>
      <c r="U18" s="55" t="str">
        <f>IF('個人種目エントリー（男子用）'!S24="","",ASC(IF(LEN('個人種目エントリー（男子用）'!T24)=1,"0"&amp;'個人種目エントリー（男子用）'!T24,'個人種目エントリー（男子用）'!T24))&amp;ASC(IF(LEN('個人種目エントリー（男子用）'!U24)=1,"0"&amp;'個人種目エントリー（男子用）'!U24,'個人種目エントリー（男子用）'!U24))&amp;"."&amp;IF('個人種目エントリー（男子用）'!V24="","0",'個人種目エントリー（男子用）'!V24))</f>
        <v/>
      </c>
      <c r="V18" s="55" t="str">
        <f>ASC(IF('個人種目エントリー（男子用）'!Y24="自由形","1",IF('個人種目エントリー（男子用）'!Y24="背泳ぎ","2",IF('個人種目エントリー（男子用）'!Y24="平泳ぎ","3",IF('個人種目エントリー（男子用）'!Y24="ﾊﾞﾀﾌﾗｲ","4",IF('個人種目エントリー（男子用）'!Y24="個人ﾒﾄﾞﾚｰ","5"," ")))))&amp;IF('個人種目エントリー（男子用）'!W24="50","0050",IF('個人種目エントリー（男子用）'!W24="100","0100",IF('個人種目エントリー（男子用）'!W24="200","0200",IF('個人種目エントリー（男子用）'!W24="25","0025",IF('個人種目エントリー（男子用）'!W24="800","0800",IF('個人種目エントリー（男子用）'!W24="1500","1500"," ")))))))</f>
        <v xml:space="preserve">  </v>
      </c>
      <c r="W18" s="55" t="str">
        <f>IF('個人種目エントリー（男子用）'!Y24="","",ASC(IF(LEN('個人種目エントリー（男子用）'!Z24)=1,"0"&amp;'個人種目エントリー（男子用）'!Z24,'個人種目エントリー（男子用）'!Z24))&amp;ASC(IF(LEN('個人種目エントリー（男子用）'!AA24)=1,"0"&amp;'個人種目エントリー（男子用）'!AA24,'個人種目エントリー（男子用）'!AA24))&amp;"."&amp;IF('個人種目エントリー（男子用）'!AB24="","0",'個人種目エントリー（男子用）'!AB24))</f>
        <v/>
      </c>
      <c r="X18" s="53" t="s">
        <v>106</v>
      </c>
      <c r="Y18" s="53" t="s">
        <v>106</v>
      </c>
      <c r="Z18" s="53" t="s">
        <v>106</v>
      </c>
      <c r="AA18" s="53" t="s">
        <v>106</v>
      </c>
      <c r="AB18" s="53" t="s">
        <v>106</v>
      </c>
      <c r="AC18" s="53" t="s">
        <v>106</v>
      </c>
      <c r="AD18" s="53" t="s">
        <v>106</v>
      </c>
      <c r="AE18" s="53" t="s">
        <v>106</v>
      </c>
      <c r="AF18" s="53" t="s">
        <v>106</v>
      </c>
      <c r="AG18" s="53" t="s">
        <v>106</v>
      </c>
      <c r="AH18" s="53" t="s">
        <v>106</v>
      </c>
      <c r="AI18" s="53" t="s">
        <v>106</v>
      </c>
      <c r="AJ18" s="53" t="s">
        <v>106</v>
      </c>
      <c r="AK18" s="53" t="s">
        <v>106</v>
      </c>
    </row>
    <row r="19" spans="1:37" s="5" customFormat="1">
      <c r="A19" s="55">
        <v>18</v>
      </c>
      <c r="B19" s="55" t="str">
        <f>IF(D19="","",基本データ入力!$L$9&amp;RIGHT(F19,6)&amp;IF('個人種目エントリー（男子用）'!A25="男子",1,5))</f>
        <v/>
      </c>
      <c r="C19" s="55" t="str">
        <f>IF('個人種目エントリー（男子用）'!A25="","",ASC(IF('個人種目エントリー（男子用）'!A25="男子",1,2)))</f>
        <v>1</v>
      </c>
      <c r="D19" s="55" t="str">
        <f>IF('個人種目エントリー（男子用）'!B25="","",'個人種目エントリー（男子用）'!B25)</f>
        <v/>
      </c>
      <c r="E19" s="55" t="str">
        <f>IF(D19="","",ASC('個人種目エントリー（男子用）'!C25))</f>
        <v/>
      </c>
      <c r="F19" s="55" t="str">
        <f>'提出用出場認知書（男子用）'!H30&amp;IF(LEN('提出用出場認知書（男子用）'!I30)=1,"0"&amp;'提出用出場認知書（男子用）'!I30,'提出用出場認知書（男子用）'!I30)&amp;IF(LEN('提出用出場認知書（男子用）'!J30)=1,"0"&amp;'提出用出場認知書（男子用）'!J30,'提出用出場認知書（男子用）'!J30)</f>
        <v/>
      </c>
      <c r="G19" s="55" t="str">
        <f>IF(D19="","",IF('個人種目エントリー（男子用）'!G25="小",1,IF('個人種目エントリー（男子用）'!G25="中",2,IF('個人種目エントリー（男子用）'!G25="高",3,IF('個人種目エントリー（男子用）'!G25="大",4,5)))))</f>
        <v/>
      </c>
      <c r="H19" s="55" t="str">
        <f>ASC('個人種目エントリー（男子用）'!H25)</f>
        <v/>
      </c>
      <c r="I19" s="55" t="str">
        <f>ASC('提出用出場認知書（男子用）'!K30)</f>
        <v/>
      </c>
      <c r="J19" s="55"/>
      <c r="K19" s="56">
        <f>'個人種目エントリー（男子用）'!J25</f>
        <v>0</v>
      </c>
      <c r="L19" s="53" t="str">
        <f>IF(K19="","",基本データ入力!$D$8)</f>
        <v/>
      </c>
      <c r="M19" s="53"/>
      <c r="N19" s="53"/>
      <c r="O19" s="53"/>
      <c r="P19" s="53"/>
      <c r="Q19" s="53"/>
      <c r="R19" s="55" t="str">
        <f>ASC(IF('個人種目エントリー（男子用）'!M25="自由形","1",IF('個人種目エントリー（男子用）'!M25="背泳ぎ","2",IF('個人種目エントリー（男子用）'!M25="平泳ぎ","3",IF('個人種目エントリー（男子用）'!M25="ﾊﾞﾀﾌﾗｲ","4",IF('個人種目エントリー（男子用）'!M25="個人ﾒﾄﾞﾚｰ","5"," ")))))&amp;IF('個人種目エントリー（男子用）'!K25="50","0050",IF('個人種目エントリー（男子用）'!K25="100","0100",IF('個人種目エントリー（男子用）'!K25="200","0200",IF('個人種目エントリー（男子用）'!K25="25","0025",IF('個人種目エントリー（男子用）'!K25="800","0800",IF('個人種目エントリー（男子用）'!K25="1500","1500"," ")))))))</f>
        <v xml:space="preserve">  </v>
      </c>
      <c r="S19" s="55" t="str">
        <f>IF('個人種目エントリー（男子用）'!M25="","",ASC(IF(LEN('個人種目エントリー（男子用）'!N25)=1,"0"&amp;'個人種目エントリー（男子用）'!N25,'個人種目エントリー（男子用）'!N25))&amp;ASC(IF(LEN('個人種目エントリー（男子用）'!O25)=1,"0"&amp;'個人種目エントリー（男子用）'!O25,'個人種目エントリー（男子用）'!O25))&amp;"."&amp;IF('個人種目エントリー（男子用）'!P25="","0",'個人種目エントリー（男子用）'!P25))</f>
        <v/>
      </c>
      <c r="T19" s="55" t="str">
        <f>ASC(IF('個人種目エントリー（男子用）'!S25="自由形","1",IF('個人種目エントリー（男子用）'!S25="背泳ぎ","2",IF('個人種目エントリー（男子用）'!S25="平泳ぎ","3",IF('個人種目エントリー（男子用）'!S25="ﾊﾞﾀﾌﾗｲ","4",IF('個人種目エントリー（男子用）'!S25="個人ﾒﾄﾞﾚｰ","5"," ")))))&amp;IF('個人種目エントリー（男子用）'!Q25="50","0050",IF('個人種目エントリー（男子用）'!Q25="100","0100",IF('個人種目エントリー（男子用）'!Q25="200","0200",IF('個人種目エントリー（男子用）'!Q25="25","25",IF('個人種目エントリー（男子用）'!Q25="800","0800",IF('個人種目エントリー（男子用）'!Q25="1500","1500"," ")))))))</f>
        <v xml:space="preserve">  </v>
      </c>
      <c r="U19" s="55" t="str">
        <f>IF('個人種目エントリー（男子用）'!S25="","",ASC(IF(LEN('個人種目エントリー（男子用）'!T25)=1,"0"&amp;'個人種目エントリー（男子用）'!T25,'個人種目エントリー（男子用）'!T25))&amp;ASC(IF(LEN('個人種目エントリー（男子用）'!U25)=1,"0"&amp;'個人種目エントリー（男子用）'!U25,'個人種目エントリー（男子用）'!U25))&amp;"."&amp;IF('個人種目エントリー（男子用）'!V25="","0",'個人種目エントリー（男子用）'!V25))</f>
        <v/>
      </c>
      <c r="V19" s="55" t="str">
        <f>ASC(IF('個人種目エントリー（男子用）'!Y25="自由形","1",IF('個人種目エントリー（男子用）'!Y25="背泳ぎ","2",IF('個人種目エントリー（男子用）'!Y25="平泳ぎ","3",IF('個人種目エントリー（男子用）'!Y25="ﾊﾞﾀﾌﾗｲ","4",IF('個人種目エントリー（男子用）'!Y25="個人ﾒﾄﾞﾚｰ","5"," ")))))&amp;IF('個人種目エントリー（男子用）'!W25="50","0050",IF('個人種目エントリー（男子用）'!W25="100","0100",IF('個人種目エントリー（男子用）'!W25="200","0200",IF('個人種目エントリー（男子用）'!W25="25","0025",IF('個人種目エントリー（男子用）'!W25="800","0800",IF('個人種目エントリー（男子用）'!W25="1500","1500"," ")))))))</f>
        <v xml:space="preserve">  </v>
      </c>
      <c r="W19" s="55" t="str">
        <f>IF('個人種目エントリー（男子用）'!Y25="","",ASC(IF(LEN('個人種目エントリー（男子用）'!Z25)=1,"0"&amp;'個人種目エントリー（男子用）'!Z25,'個人種目エントリー（男子用）'!Z25))&amp;ASC(IF(LEN('個人種目エントリー（男子用）'!AA25)=1,"0"&amp;'個人種目エントリー（男子用）'!AA25,'個人種目エントリー（男子用）'!AA25))&amp;"."&amp;IF('個人種目エントリー（男子用）'!AB25="","0",'個人種目エントリー（男子用）'!AB25))</f>
        <v/>
      </c>
      <c r="X19" s="53" t="s">
        <v>106</v>
      </c>
      <c r="Y19" s="53" t="s">
        <v>106</v>
      </c>
      <c r="Z19" s="53" t="s">
        <v>106</v>
      </c>
      <c r="AA19" s="53" t="s">
        <v>106</v>
      </c>
      <c r="AB19" s="53" t="s">
        <v>106</v>
      </c>
      <c r="AC19" s="53" t="s">
        <v>106</v>
      </c>
      <c r="AD19" s="53" t="s">
        <v>106</v>
      </c>
      <c r="AE19" s="53" t="s">
        <v>106</v>
      </c>
      <c r="AF19" s="53" t="s">
        <v>106</v>
      </c>
      <c r="AG19" s="53" t="s">
        <v>106</v>
      </c>
      <c r="AH19" s="53" t="s">
        <v>106</v>
      </c>
      <c r="AI19" s="53" t="s">
        <v>106</v>
      </c>
      <c r="AJ19" s="53" t="s">
        <v>106</v>
      </c>
      <c r="AK19" s="53" t="s">
        <v>106</v>
      </c>
    </row>
    <row r="20" spans="1:37" s="5" customFormat="1">
      <c r="A20" s="55">
        <v>19</v>
      </c>
      <c r="B20" s="55" t="str">
        <f>IF(D20="","",基本データ入力!$L$9&amp;RIGHT(F20,6)&amp;IF('個人種目エントリー（男子用）'!A26="男子",1,5))</f>
        <v/>
      </c>
      <c r="C20" s="55" t="str">
        <f>IF('個人種目エントリー（男子用）'!A26="","",ASC(IF('個人種目エントリー（男子用）'!A26="男子",1,2)))</f>
        <v>1</v>
      </c>
      <c r="D20" s="55" t="str">
        <f>IF('個人種目エントリー（男子用）'!B26="","",'個人種目エントリー（男子用）'!B26)</f>
        <v/>
      </c>
      <c r="E20" s="55" t="str">
        <f>IF(D20="","",ASC('個人種目エントリー（男子用）'!C26))</f>
        <v/>
      </c>
      <c r="F20" s="55" t="str">
        <f>'提出用出場認知書（男子用）'!H31&amp;IF(LEN('提出用出場認知書（男子用）'!I31)=1,"0"&amp;'提出用出場認知書（男子用）'!I31,'提出用出場認知書（男子用）'!I31)&amp;IF(LEN('提出用出場認知書（男子用）'!J31)=1,"0"&amp;'提出用出場認知書（男子用）'!J31,'提出用出場認知書（男子用）'!J31)</f>
        <v/>
      </c>
      <c r="G20" s="55" t="str">
        <f>IF(D20="","",IF('個人種目エントリー（男子用）'!G26="小",1,IF('個人種目エントリー（男子用）'!G26="中",2,IF('個人種目エントリー（男子用）'!G26="高",3,IF('個人種目エントリー（男子用）'!G26="大",4,5)))))</f>
        <v/>
      </c>
      <c r="H20" s="55" t="str">
        <f>ASC('個人種目エントリー（男子用）'!H26)</f>
        <v/>
      </c>
      <c r="I20" s="55" t="str">
        <f>ASC('提出用出場認知書（男子用）'!K31)</f>
        <v/>
      </c>
      <c r="J20" s="55"/>
      <c r="K20" s="56">
        <f>'個人種目エントリー（男子用）'!J26</f>
        <v>0</v>
      </c>
      <c r="L20" s="53" t="str">
        <f>IF(K20="","",基本データ入力!$D$8)</f>
        <v/>
      </c>
      <c r="M20" s="53"/>
      <c r="N20" s="53"/>
      <c r="O20" s="53"/>
      <c r="P20" s="53"/>
      <c r="Q20" s="53"/>
      <c r="R20" s="55" t="str">
        <f>ASC(IF('個人種目エントリー（男子用）'!M26="自由形","1",IF('個人種目エントリー（男子用）'!M26="背泳ぎ","2",IF('個人種目エントリー（男子用）'!M26="平泳ぎ","3",IF('個人種目エントリー（男子用）'!M26="ﾊﾞﾀﾌﾗｲ","4",IF('個人種目エントリー（男子用）'!M26="個人ﾒﾄﾞﾚｰ","5"," ")))))&amp;IF('個人種目エントリー（男子用）'!K26="50","0050",IF('個人種目エントリー（男子用）'!K26="100","0100",IF('個人種目エントリー（男子用）'!K26="200","0200",IF('個人種目エントリー（男子用）'!K26="25","0025",IF('個人種目エントリー（男子用）'!K26="800","0800",IF('個人種目エントリー（男子用）'!K26="1500","1500"," ")))))))</f>
        <v xml:space="preserve">  </v>
      </c>
      <c r="S20" s="55" t="str">
        <f>IF('個人種目エントリー（男子用）'!M26="","",ASC(IF(LEN('個人種目エントリー（男子用）'!N26)=1,"0"&amp;'個人種目エントリー（男子用）'!N26,'個人種目エントリー（男子用）'!N26))&amp;ASC(IF(LEN('個人種目エントリー（男子用）'!O26)=1,"0"&amp;'個人種目エントリー（男子用）'!O26,'個人種目エントリー（男子用）'!O26))&amp;"."&amp;IF('個人種目エントリー（男子用）'!P26="","0",'個人種目エントリー（男子用）'!P26))</f>
        <v/>
      </c>
      <c r="T20" s="55" t="str">
        <f>ASC(IF('個人種目エントリー（男子用）'!S26="自由形","1",IF('個人種目エントリー（男子用）'!S26="背泳ぎ","2",IF('個人種目エントリー（男子用）'!S26="平泳ぎ","3",IF('個人種目エントリー（男子用）'!S26="ﾊﾞﾀﾌﾗｲ","4",IF('個人種目エントリー（男子用）'!S26="個人ﾒﾄﾞﾚｰ","5"," ")))))&amp;IF('個人種目エントリー（男子用）'!Q26="50","0050",IF('個人種目エントリー（男子用）'!Q26="100","0100",IF('個人種目エントリー（男子用）'!Q26="200","0200",IF('個人種目エントリー（男子用）'!Q26="25","25",IF('個人種目エントリー（男子用）'!Q26="800","0800",IF('個人種目エントリー（男子用）'!Q26="1500","1500"," ")))))))</f>
        <v xml:space="preserve">  </v>
      </c>
      <c r="U20" s="55" t="str">
        <f>IF('個人種目エントリー（男子用）'!S26="","",ASC(IF(LEN('個人種目エントリー（男子用）'!T26)=1,"0"&amp;'個人種目エントリー（男子用）'!T26,'個人種目エントリー（男子用）'!T26))&amp;ASC(IF(LEN('個人種目エントリー（男子用）'!U26)=1,"0"&amp;'個人種目エントリー（男子用）'!U26,'個人種目エントリー（男子用）'!U26))&amp;"."&amp;IF('個人種目エントリー（男子用）'!V26="","0",'個人種目エントリー（男子用）'!V26))</f>
        <v/>
      </c>
      <c r="V20" s="55" t="str">
        <f>ASC(IF('個人種目エントリー（男子用）'!Y26="自由形","1",IF('個人種目エントリー（男子用）'!Y26="背泳ぎ","2",IF('個人種目エントリー（男子用）'!Y26="平泳ぎ","3",IF('個人種目エントリー（男子用）'!Y26="ﾊﾞﾀﾌﾗｲ","4",IF('個人種目エントリー（男子用）'!Y26="個人ﾒﾄﾞﾚｰ","5"," ")))))&amp;IF('個人種目エントリー（男子用）'!W26="50","0050",IF('個人種目エントリー（男子用）'!W26="100","0100",IF('個人種目エントリー（男子用）'!W26="200","0200",IF('個人種目エントリー（男子用）'!W26="25","0025",IF('個人種目エントリー（男子用）'!W26="800","0800",IF('個人種目エントリー（男子用）'!W26="1500","1500"," ")))))))</f>
        <v xml:space="preserve">  </v>
      </c>
      <c r="W20" s="55" t="str">
        <f>IF('個人種目エントリー（男子用）'!Y26="","",ASC(IF(LEN('個人種目エントリー（男子用）'!Z26)=1,"0"&amp;'個人種目エントリー（男子用）'!Z26,'個人種目エントリー（男子用）'!Z26))&amp;ASC(IF(LEN('個人種目エントリー（男子用）'!AA26)=1,"0"&amp;'個人種目エントリー（男子用）'!AA26,'個人種目エントリー（男子用）'!AA26))&amp;"."&amp;IF('個人種目エントリー（男子用）'!AB26="","0",'個人種目エントリー（男子用）'!AB26))</f>
        <v/>
      </c>
      <c r="X20" s="53" t="s">
        <v>106</v>
      </c>
      <c r="Y20" s="53" t="s">
        <v>106</v>
      </c>
      <c r="Z20" s="53" t="s">
        <v>106</v>
      </c>
      <c r="AA20" s="53" t="s">
        <v>106</v>
      </c>
      <c r="AB20" s="53" t="s">
        <v>106</v>
      </c>
      <c r="AC20" s="53" t="s">
        <v>106</v>
      </c>
      <c r="AD20" s="53" t="s">
        <v>106</v>
      </c>
      <c r="AE20" s="53" t="s">
        <v>106</v>
      </c>
      <c r="AF20" s="53" t="s">
        <v>106</v>
      </c>
      <c r="AG20" s="53" t="s">
        <v>106</v>
      </c>
      <c r="AH20" s="53" t="s">
        <v>106</v>
      </c>
      <c r="AI20" s="53" t="s">
        <v>106</v>
      </c>
      <c r="AJ20" s="53" t="s">
        <v>106</v>
      </c>
      <c r="AK20" s="53" t="s">
        <v>106</v>
      </c>
    </row>
    <row r="21" spans="1:37" s="5" customFormat="1">
      <c r="A21" s="55">
        <v>20</v>
      </c>
      <c r="B21" s="55" t="str">
        <f>IF(D21="","",基本データ入力!$L$9&amp;RIGHT(F21,6)&amp;IF('個人種目エントリー（男子用）'!A27="男子",1,5))</f>
        <v/>
      </c>
      <c r="C21" s="55" t="str">
        <f>IF('個人種目エントリー（男子用）'!A27="","",ASC(IF('個人種目エントリー（男子用）'!A27="男子",1,2)))</f>
        <v>1</v>
      </c>
      <c r="D21" s="55" t="str">
        <f>IF('個人種目エントリー（男子用）'!B27="","",'個人種目エントリー（男子用）'!B27)</f>
        <v/>
      </c>
      <c r="E21" s="55" t="str">
        <f>IF(D21="","",ASC('個人種目エントリー（男子用）'!C27))</f>
        <v/>
      </c>
      <c r="F21" s="55" t="str">
        <f>'提出用出場認知書（男子用）'!H32&amp;IF(LEN('提出用出場認知書（男子用）'!I32)=1,"0"&amp;'提出用出場認知書（男子用）'!I32,'提出用出場認知書（男子用）'!I32)&amp;IF(LEN('提出用出場認知書（男子用）'!J32)=1,"0"&amp;'提出用出場認知書（男子用）'!J32,'提出用出場認知書（男子用）'!J32)</f>
        <v/>
      </c>
      <c r="G21" s="55" t="str">
        <f>IF(D21="","",IF('個人種目エントリー（男子用）'!G27="小",1,IF('個人種目エントリー（男子用）'!G27="中",2,IF('個人種目エントリー（男子用）'!G27="高",3,IF('個人種目エントリー（男子用）'!G27="大",4,5)))))</f>
        <v/>
      </c>
      <c r="H21" s="55" t="str">
        <f>ASC('個人種目エントリー（男子用）'!H27)</f>
        <v/>
      </c>
      <c r="I21" s="55" t="str">
        <f>ASC('提出用出場認知書（男子用）'!K32)</f>
        <v/>
      </c>
      <c r="J21" s="55"/>
      <c r="K21" s="56">
        <f>'個人種目エントリー（男子用）'!J27</f>
        <v>0</v>
      </c>
      <c r="L21" s="53" t="str">
        <f>IF(K21="","",基本データ入力!$D$8)</f>
        <v/>
      </c>
      <c r="M21" s="53"/>
      <c r="N21" s="53"/>
      <c r="O21" s="53"/>
      <c r="P21" s="53"/>
      <c r="Q21" s="53"/>
      <c r="R21" s="55" t="str">
        <f>ASC(IF('個人種目エントリー（男子用）'!M27="自由形","1",IF('個人種目エントリー（男子用）'!M27="背泳ぎ","2",IF('個人種目エントリー（男子用）'!M27="平泳ぎ","3",IF('個人種目エントリー（男子用）'!M27="ﾊﾞﾀﾌﾗｲ","4",IF('個人種目エントリー（男子用）'!M27="個人ﾒﾄﾞﾚｰ","5"," ")))))&amp;IF('個人種目エントリー（男子用）'!K27="50","0050",IF('個人種目エントリー（男子用）'!K27="100","0100",IF('個人種目エントリー（男子用）'!K27="200","0200",IF('個人種目エントリー（男子用）'!K27="25","0025",IF('個人種目エントリー（男子用）'!K27="800","0800",IF('個人種目エントリー（男子用）'!K27="1500","1500"," ")))))))</f>
        <v xml:space="preserve">  </v>
      </c>
      <c r="S21" s="55" t="str">
        <f>IF('個人種目エントリー（男子用）'!M27="","",ASC(IF(LEN('個人種目エントリー（男子用）'!N27)=1,"0"&amp;'個人種目エントリー（男子用）'!N27,'個人種目エントリー（男子用）'!N27))&amp;ASC(IF(LEN('個人種目エントリー（男子用）'!O27)=1,"0"&amp;'個人種目エントリー（男子用）'!O27,'個人種目エントリー（男子用）'!O27))&amp;"."&amp;IF('個人種目エントリー（男子用）'!P27="","0",'個人種目エントリー（男子用）'!P27))</f>
        <v/>
      </c>
      <c r="T21" s="55" t="str">
        <f>ASC(IF('個人種目エントリー（男子用）'!S27="自由形","1",IF('個人種目エントリー（男子用）'!S27="背泳ぎ","2",IF('個人種目エントリー（男子用）'!S27="平泳ぎ","3",IF('個人種目エントリー（男子用）'!S27="ﾊﾞﾀﾌﾗｲ","4",IF('個人種目エントリー（男子用）'!S27="個人ﾒﾄﾞﾚｰ","5"," ")))))&amp;IF('個人種目エントリー（男子用）'!Q27="50","0050",IF('個人種目エントリー（男子用）'!Q27="100","0100",IF('個人種目エントリー（男子用）'!Q27="200","0200",IF('個人種目エントリー（男子用）'!Q27="25","25",IF('個人種目エントリー（男子用）'!Q27="800","0800",IF('個人種目エントリー（男子用）'!Q27="1500","1500"," ")))))))</f>
        <v xml:space="preserve">  </v>
      </c>
      <c r="U21" s="55" t="str">
        <f>IF('個人種目エントリー（男子用）'!S27="","",ASC(IF(LEN('個人種目エントリー（男子用）'!T27)=1,"0"&amp;'個人種目エントリー（男子用）'!T27,'個人種目エントリー（男子用）'!T27))&amp;ASC(IF(LEN('個人種目エントリー（男子用）'!U27)=1,"0"&amp;'個人種目エントリー（男子用）'!U27,'個人種目エントリー（男子用）'!U27))&amp;"."&amp;IF('個人種目エントリー（男子用）'!V27="","0",'個人種目エントリー（男子用）'!V27))</f>
        <v/>
      </c>
      <c r="V21" s="55" t="str">
        <f>ASC(IF('個人種目エントリー（男子用）'!Y27="自由形","1",IF('個人種目エントリー（男子用）'!Y27="背泳ぎ","2",IF('個人種目エントリー（男子用）'!Y27="平泳ぎ","3",IF('個人種目エントリー（男子用）'!Y27="ﾊﾞﾀﾌﾗｲ","4",IF('個人種目エントリー（男子用）'!Y27="個人ﾒﾄﾞﾚｰ","5"," ")))))&amp;IF('個人種目エントリー（男子用）'!W27="50","0050",IF('個人種目エントリー（男子用）'!W27="100","0100",IF('個人種目エントリー（男子用）'!W27="200","0200",IF('個人種目エントリー（男子用）'!W27="25","0025",IF('個人種目エントリー（男子用）'!W27="800","0800",IF('個人種目エントリー（男子用）'!W27="1500","1500"," ")))))))</f>
        <v xml:space="preserve">  </v>
      </c>
      <c r="W21" s="55" t="str">
        <f>IF('個人種目エントリー（男子用）'!Y27="","",ASC(IF(LEN('個人種目エントリー（男子用）'!Z27)=1,"0"&amp;'個人種目エントリー（男子用）'!Z27,'個人種目エントリー（男子用）'!Z27))&amp;ASC(IF(LEN('個人種目エントリー（男子用）'!AA27)=1,"0"&amp;'個人種目エントリー（男子用）'!AA27,'個人種目エントリー（男子用）'!AA27))&amp;"."&amp;IF('個人種目エントリー（男子用）'!AB27="","0",'個人種目エントリー（男子用）'!AB27))</f>
        <v/>
      </c>
      <c r="X21" s="53" t="s">
        <v>106</v>
      </c>
      <c r="Y21" s="53" t="s">
        <v>106</v>
      </c>
      <c r="Z21" s="53" t="s">
        <v>106</v>
      </c>
      <c r="AA21" s="53" t="s">
        <v>106</v>
      </c>
      <c r="AB21" s="53" t="s">
        <v>106</v>
      </c>
      <c r="AC21" s="53" t="s">
        <v>106</v>
      </c>
      <c r="AD21" s="53" t="s">
        <v>106</v>
      </c>
      <c r="AE21" s="53" t="s">
        <v>106</v>
      </c>
      <c r="AF21" s="53" t="s">
        <v>106</v>
      </c>
      <c r="AG21" s="53" t="s">
        <v>106</v>
      </c>
      <c r="AH21" s="53" t="s">
        <v>106</v>
      </c>
      <c r="AI21" s="53" t="s">
        <v>106</v>
      </c>
      <c r="AJ21" s="53" t="s">
        <v>106</v>
      </c>
      <c r="AK21" s="53" t="s">
        <v>106</v>
      </c>
    </row>
    <row r="22" spans="1:37" s="5" customFormat="1">
      <c r="A22" s="55">
        <v>21</v>
      </c>
      <c r="B22" s="55" t="str">
        <f>IF(D22="","",基本データ入力!$L$9&amp;RIGHT(F22,6)&amp;IF('個人種目エントリー（男子用）'!A28="男子",1,5))</f>
        <v/>
      </c>
      <c r="C22" s="55" t="str">
        <f>IF('個人種目エントリー（男子用）'!A28="","",ASC(IF('個人種目エントリー（男子用）'!A28="男子",1,2)))</f>
        <v>1</v>
      </c>
      <c r="D22" s="55" t="str">
        <f>IF('個人種目エントリー（男子用）'!B28="","",'個人種目エントリー（男子用）'!B28)</f>
        <v/>
      </c>
      <c r="E22" s="55" t="str">
        <f>IF(D22="","",ASC('個人種目エントリー（男子用）'!C28))</f>
        <v/>
      </c>
      <c r="F22" s="55" t="str">
        <f>'提出用出場認知書（男子用）'!H33&amp;IF(LEN('提出用出場認知書（男子用）'!I33)=1,"0"&amp;'提出用出場認知書（男子用）'!I33,'提出用出場認知書（男子用）'!I33)&amp;IF(LEN('提出用出場認知書（男子用）'!J33)=1,"0"&amp;'提出用出場認知書（男子用）'!J33,'提出用出場認知書（男子用）'!J33)</f>
        <v/>
      </c>
      <c r="G22" s="55" t="str">
        <f>IF(D22="","",IF('個人種目エントリー（男子用）'!G28="小",1,IF('個人種目エントリー（男子用）'!G28="中",2,IF('個人種目エントリー（男子用）'!G28="高",3,IF('個人種目エントリー（男子用）'!G28="大",4,5)))))</f>
        <v/>
      </c>
      <c r="H22" s="55" t="str">
        <f>ASC('個人種目エントリー（男子用）'!H28)</f>
        <v/>
      </c>
      <c r="I22" s="55" t="str">
        <f>ASC('提出用出場認知書（男子用）'!K33)</f>
        <v/>
      </c>
      <c r="J22" s="55"/>
      <c r="K22" s="56">
        <f>'個人種目エントリー（男子用）'!J28</f>
        <v>0</v>
      </c>
      <c r="L22" s="53" t="str">
        <f>IF(K22="","",基本データ入力!$D$8)</f>
        <v/>
      </c>
      <c r="M22" s="53"/>
      <c r="N22" s="53"/>
      <c r="O22" s="53"/>
      <c r="P22" s="53"/>
      <c r="Q22" s="53"/>
      <c r="R22" s="55" t="str">
        <f>ASC(IF('個人種目エントリー（男子用）'!M28="自由形","1",IF('個人種目エントリー（男子用）'!M28="背泳ぎ","2",IF('個人種目エントリー（男子用）'!M28="平泳ぎ","3",IF('個人種目エントリー（男子用）'!M28="ﾊﾞﾀﾌﾗｲ","4",IF('個人種目エントリー（男子用）'!M28="個人ﾒﾄﾞﾚｰ","5"," ")))))&amp;IF('個人種目エントリー（男子用）'!K28="50","0050",IF('個人種目エントリー（男子用）'!K28="100","0100",IF('個人種目エントリー（男子用）'!K28="200","0200",IF('個人種目エントリー（男子用）'!K28="25","0025",IF('個人種目エントリー（男子用）'!K28="800","0800",IF('個人種目エントリー（男子用）'!K28="1500","1500"," ")))))))</f>
        <v xml:space="preserve">  </v>
      </c>
      <c r="S22" s="55" t="str">
        <f>IF('個人種目エントリー（男子用）'!M28="","",ASC(IF(LEN('個人種目エントリー（男子用）'!N28)=1,"0"&amp;'個人種目エントリー（男子用）'!N28,'個人種目エントリー（男子用）'!N28))&amp;ASC(IF(LEN('個人種目エントリー（男子用）'!O28)=1,"0"&amp;'個人種目エントリー（男子用）'!O28,'個人種目エントリー（男子用）'!O28))&amp;"."&amp;IF('個人種目エントリー（男子用）'!P28="","0",'個人種目エントリー（男子用）'!P28))</f>
        <v/>
      </c>
      <c r="T22" s="55" t="str">
        <f>ASC(IF('個人種目エントリー（男子用）'!S28="自由形","1",IF('個人種目エントリー（男子用）'!S28="背泳ぎ","2",IF('個人種目エントリー（男子用）'!S28="平泳ぎ","3",IF('個人種目エントリー（男子用）'!S28="ﾊﾞﾀﾌﾗｲ","4",IF('個人種目エントリー（男子用）'!S28="個人ﾒﾄﾞﾚｰ","5"," ")))))&amp;IF('個人種目エントリー（男子用）'!Q28="50","0050",IF('個人種目エントリー（男子用）'!Q28="100","0100",IF('個人種目エントリー（男子用）'!Q28="200","0200",IF('個人種目エントリー（男子用）'!Q28="25","25",IF('個人種目エントリー（男子用）'!Q28="800","0800",IF('個人種目エントリー（男子用）'!Q28="1500","1500"," ")))))))</f>
        <v xml:space="preserve">  </v>
      </c>
      <c r="U22" s="55" t="str">
        <f>IF('個人種目エントリー（男子用）'!S28="","",ASC(IF(LEN('個人種目エントリー（男子用）'!T28)=1,"0"&amp;'個人種目エントリー（男子用）'!T28,'個人種目エントリー（男子用）'!T28))&amp;ASC(IF(LEN('個人種目エントリー（男子用）'!U28)=1,"0"&amp;'個人種目エントリー（男子用）'!U28,'個人種目エントリー（男子用）'!U28))&amp;"."&amp;IF('個人種目エントリー（男子用）'!V28="","0",'個人種目エントリー（男子用）'!V28))</f>
        <v/>
      </c>
      <c r="V22" s="55" t="str">
        <f>ASC(IF('個人種目エントリー（男子用）'!Y28="自由形","1",IF('個人種目エントリー（男子用）'!Y28="背泳ぎ","2",IF('個人種目エントリー（男子用）'!Y28="平泳ぎ","3",IF('個人種目エントリー（男子用）'!Y28="ﾊﾞﾀﾌﾗｲ","4",IF('個人種目エントリー（男子用）'!Y28="個人ﾒﾄﾞﾚｰ","5"," ")))))&amp;IF('個人種目エントリー（男子用）'!W28="50","0050",IF('個人種目エントリー（男子用）'!W28="100","0100",IF('個人種目エントリー（男子用）'!W28="200","0200",IF('個人種目エントリー（男子用）'!W28="25","0025",IF('個人種目エントリー（男子用）'!W28="800","0800",IF('個人種目エントリー（男子用）'!W28="1500","1500"," ")))))))</f>
        <v xml:space="preserve">  </v>
      </c>
      <c r="W22" s="55" t="str">
        <f>IF('個人種目エントリー（男子用）'!Y28="","",ASC(IF(LEN('個人種目エントリー（男子用）'!Z28)=1,"0"&amp;'個人種目エントリー（男子用）'!Z28,'個人種目エントリー（男子用）'!Z28))&amp;ASC(IF(LEN('個人種目エントリー（男子用）'!AA28)=1,"0"&amp;'個人種目エントリー（男子用）'!AA28,'個人種目エントリー（男子用）'!AA28))&amp;"."&amp;IF('個人種目エントリー（男子用）'!AB28="","0",'個人種目エントリー（男子用）'!AB28))</f>
        <v/>
      </c>
      <c r="X22" s="53" t="s">
        <v>106</v>
      </c>
      <c r="Y22" s="53" t="s">
        <v>106</v>
      </c>
      <c r="Z22" s="53" t="s">
        <v>106</v>
      </c>
      <c r="AA22" s="53" t="s">
        <v>106</v>
      </c>
      <c r="AB22" s="53" t="s">
        <v>106</v>
      </c>
      <c r="AC22" s="53" t="s">
        <v>106</v>
      </c>
      <c r="AD22" s="53" t="s">
        <v>106</v>
      </c>
      <c r="AE22" s="53" t="s">
        <v>106</v>
      </c>
      <c r="AF22" s="53" t="s">
        <v>106</v>
      </c>
      <c r="AG22" s="53" t="s">
        <v>106</v>
      </c>
      <c r="AH22" s="53" t="s">
        <v>106</v>
      </c>
      <c r="AI22" s="53" t="s">
        <v>106</v>
      </c>
      <c r="AJ22" s="53" t="s">
        <v>106</v>
      </c>
      <c r="AK22" s="53" t="s">
        <v>106</v>
      </c>
    </row>
    <row r="23" spans="1:37" s="5" customFormat="1">
      <c r="A23" s="55">
        <v>22</v>
      </c>
      <c r="B23" s="55" t="str">
        <f>IF(D23="","",基本データ入力!$L$9&amp;RIGHT(F23,6)&amp;IF('個人種目エントリー（男子用）'!A29="男子",1,5))</f>
        <v/>
      </c>
      <c r="C23" s="55" t="str">
        <f>IF('個人種目エントリー（男子用）'!A29="","",ASC(IF('個人種目エントリー（男子用）'!A29="男子",1,2)))</f>
        <v>1</v>
      </c>
      <c r="D23" s="55" t="str">
        <f>IF('個人種目エントリー（男子用）'!B29="","",'個人種目エントリー（男子用）'!B29)</f>
        <v/>
      </c>
      <c r="E23" s="55" t="str">
        <f>IF(D23="","",ASC('個人種目エントリー（男子用）'!C29))</f>
        <v/>
      </c>
      <c r="F23" s="55" t="str">
        <f>'提出用出場認知書（男子用）'!H34&amp;IF(LEN('提出用出場認知書（男子用）'!I34)=1,"0"&amp;'提出用出場認知書（男子用）'!I34,'提出用出場認知書（男子用）'!I34)&amp;IF(LEN('提出用出場認知書（男子用）'!J34)=1,"0"&amp;'提出用出場認知書（男子用）'!J34,'提出用出場認知書（男子用）'!J34)</f>
        <v/>
      </c>
      <c r="G23" s="55" t="str">
        <f>IF(D23="","",IF('個人種目エントリー（男子用）'!G29="小",1,IF('個人種目エントリー（男子用）'!G29="中",2,IF('個人種目エントリー（男子用）'!G29="高",3,IF('個人種目エントリー（男子用）'!G29="大",4,5)))))</f>
        <v/>
      </c>
      <c r="H23" s="55" t="str">
        <f>ASC('個人種目エントリー（男子用）'!H29)</f>
        <v/>
      </c>
      <c r="I23" s="55" t="str">
        <f>ASC('提出用出場認知書（男子用）'!K34)</f>
        <v/>
      </c>
      <c r="J23" s="55"/>
      <c r="K23" s="56">
        <f>'個人種目エントリー（男子用）'!J29</f>
        <v>0</v>
      </c>
      <c r="L23" s="53" t="str">
        <f>IF(K23="","",基本データ入力!$D$8)</f>
        <v/>
      </c>
      <c r="M23" s="53"/>
      <c r="N23" s="53"/>
      <c r="O23" s="53"/>
      <c r="P23" s="53"/>
      <c r="Q23" s="53"/>
      <c r="R23" s="55" t="str">
        <f>ASC(IF('個人種目エントリー（男子用）'!M29="自由形","1",IF('個人種目エントリー（男子用）'!M29="背泳ぎ","2",IF('個人種目エントリー（男子用）'!M29="平泳ぎ","3",IF('個人種目エントリー（男子用）'!M29="ﾊﾞﾀﾌﾗｲ","4",IF('個人種目エントリー（男子用）'!M29="個人ﾒﾄﾞﾚｰ","5"," ")))))&amp;IF('個人種目エントリー（男子用）'!K29="50","0050",IF('個人種目エントリー（男子用）'!K29="100","0100",IF('個人種目エントリー（男子用）'!K29="200","0200",IF('個人種目エントリー（男子用）'!K29="25","0025",IF('個人種目エントリー（男子用）'!K29="800","0800",IF('個人種目エントリー（男子用）'!K29="1500","1500"," ")))))))</f>
        <v xml:space="preserve">  </v>
      </c>
      <c r="S23" s="55" t="str">
        <f>IF('個人種目エントリー（男子用）'!M29="","",ASC(IF(LEN('個人種目エントリー（男子用）'!N29)=1,"0"&amp;'個人種目エントリー（男子用）'!N29,'個人種目エントリー（男子用）'!N29))&amp;ASC(IF(LEN('個人種目エントリー（男子用）'!O29)=1,"0"&amp;'個人種目エントリー（男子用）'!O29,'個人種目エントリー（男子用）'!O29))&amp;"."&amp;IF('個人種目エントリー（男子用）'!P29="","0",'個人種目エントリー（男子用）'!P29))</f>
        <v/>
      </c>
      <c r="T23" s="55" t="str">
        <f>ASC(IF('個人種目エントリー（男子用）'!S29="自由形","1",IF('個人種目エントリー（男子用）'!S29="背泳ぎ","2",IF('個人種目エントリー（男子用）'!S29="平泳ぎ","3",IF('個人種目エントリー（男子用）'!S29="ﾊﾞﾀﾌﾗｲ","4",IF('個人種目エントリー（男子用）'!S29="個人ﾒﾄﾞﾚｰ","5"," ")))))&amp;IF('個人種目エントリー（男子用）'!Q29="50","0050",IF('個人種目エントリー（男子用）'!Q29="100","0100",IF('個人種目エントリー（男子用）'!Q29="200","0200",IF('個人種目エントリー（男子用）'!Q29="25","25",IF('個人種目エントリー（男子用）'!Q29="800","0800",IF('個人種目エントリー（男子用）'!Q29="1500","1500"," ")))))))</f>
        <v xml:space="preserve">  </v>
      </c>
      <c r="U23" s="55" t="str">
        <f>IF('個人種目エントリー（男子用）'!S29="","",ASC(IF(LEN('個人種目エントリー（男子用）'!T29)=1,"0"&amp;'個人種目エントリー（男子用）'!T29,'個人種目エントリー（男子用）'!T29))&amp;ASC(IF(LEN('個人種目エントリー（男子用）'!U29)=1,"0"&amp;'個人種目エントリー（男子用）'!U29,'個人種目エントリー（男子用）'!U29))&amp;"."&amp;IF('個人種目エントリー（男子用）'!V29="","0",'個人種目エントリー（男子用）'!V29))</f>
        <v/>
      </c>
      <c r="V23" s="55" t="str">
        <f>ASC(IF('個人種目エントリー（男子用）'!Y29="自由形","1",IF('個人種目エントリー（男子用）'!Y29="背泳ぎ","2",IF('個人種目エントリー（男子用）'!Y29="平泳ぎ","3",IF('個人種目エントリー（男子用）'!Y29="ﾊﾞﾀﾌﾗｲ","4",IF('個人種目エントリー（男子用）'!Y29="個人ﾒﾄﾞﾚｰ","5"," ")))))&amp;IF('個人種目エントリー（男子用）'!W29="50","0050",IF('個人種目エントリー（男子用）'!W29="100","0100",IF('個人種目エントリー（男子用）'!W29="200","0200",IF('個人種目エントリー（男子用）'!W29="25","0025",IF('個人種目エントリー（男子用）'!W29="800","0800",IF('個人種目エントリー（男子用）'!W29="1500","1500"," ")))))))</f>
        <v xml:space="preserve">  </v>
      </c>
      <c r="W23" s="55" t="str">
        <f>IF('個人種目エントリー（男子用）'!Y29="","",ASC(IF(LEN('個人種目エントリー（男子用）'!Z29)=1,"0"&amp;'個人種目エントリー（男子用）'!Z29,'個人種目エントリー（男子用）'!Z29))&amp;ASC(IF(LEN('個人種目エントリー（男子用）'!AA29)=1,"0"&amp;'個人種目エントリー（男子用）'!AA29,'個人種目エントリー（男子用）'!AA29))&amp;"."&amp;IF('個人種目エントリー（男子用）'!AB29="","0",'個人種目エントリー（男子用）'!AB29))</f>
        <v/>
      </c>
      <c r="X23" s="53" t="s">
        <v>106</v>
      </c>
      <c r="Y23" s="53" t="s">
        <v>106</v>
      </c>
      <c r="Z23" s="53" t="s">
        <v>106</v>
      </c>
      <c r="AA23" s="53" t="s">
        <v>106</v>
      </c>
      <c r="AB23" s="53" t="s">
        <v>106</v>
      </c>
      <c r="AC23" s="53" t="s">
        <v>106</v>
      </c>
      <c r="AD23" s="53" t="s">
        <v>106</v>
      </c>
      <c r="AE23" s="53" t="s">
        <v>106</v>
      </c>
      <c r="AF23" s="53" t="s">
        <v>106</v>
      </c>
      <c r="AG23" s="53" t="s">
        <v>106</v>
      </c>
      <c r="AH23" s="53" t="s">
        <v>106</v>
      </c>
      <c r="AI23" s="53" t="s">
        <v>106</v>
      </c>
      <c r="AJ23" s="53" t="s">
        <v>106</v>
      </c>
      <c r="AK23" s="53" t="s">
        <v>106</v>
      </c>
    </row>
    <row r="24" spans="1:37" s="5" customFormat="1">
      <c r="A24" s="55">
        <v>23</v>
      </c>
      <c r="B24" s="55" t="str">
        <f>IF(D24="","",基本データ入力!$L$9&amp;RIGHT(F24,6)&amp;IF('個人種目エントリー（男子用）'!A30="男子",1,5))</f>
        <v/>
      </c>
      <c r="C24" s="55" t="str">
        <f>IF('個人種目エントリー（男子用）'!A30="","",ASC(IF('個人種目エントリー（男子用）'!A30="男子",1,2)))</f>
        <v>1</v>
      </c>
      <c r="D24" s="55" t="str">
        <f>IF('個人種目エントリー（男子用）'!B30="","",'個人種目エントリー（男子用）'!B30)</f>
        <v/>
      </c>
      <c r="E24" s="55" t="str">
        <f>IF(D24="","",ASC('個人種目エントリー（男子用）'!C30))</f>
        <v/>
      </c>
      <c r="F24" s="55" t="str">
        <f>'提出用出場認知書（男子用）'!H35&amp;IF(LEN('提出用出場認知書（男子用）'!I35)=1,"0"&amp;'提出用出場認知書（男子用）'!I35,'提出用出場認知書（男子用）'!I35)&amp;IF(LEN('提出用出場認知書（男子用）'!J35)=1,"0"&amp;'提出用出場認知書（男子用）'!J35,'提出用出場認知書（男子用）'!J35)</f>
        <v/>
      </c>
      <c r="G24" s="55" t="str">
        <f>IF(D24="","",IF('個人種目エントリー（男子用）'!G30="小",1,IF('個人種目エントリー（男子用）'!G30="中",2,IF('個人種目エントリー（男子用）'!G30="高",3,IF('個人種目エントリー（男子用）'!G30="大",4,5)))))</f>
        <v/>
      </c>
      <c r="H24" s="55" t="str">
        <f>ASC('個人種目エントリー（男子用）'!H30)</f>
        <v/>
      </c>
      <c r="I24" s="55" t="str">
        <f>ASC('提出用出場認知書（男子用）'!K35)</f>
        <v/>
      </c>
      <c r="J24" s="55"/>
      <c r="K24" s="56" t="str">
        <f>'個人種目エントリー（男子用）'!J30</f>
        <v/>
      </c>
      <c r="L24" s="53" t="str">
        <f>IF(K24="","",基本データ入力!$D$8)</f>
        <v/>
      </c>
      <c r="M24" s="53"/>
      <c r="N24" s="53"/>
      <c r="O24" s="53"/>
      <c r="P24" s="53"/>
      <c r="Q24" s="53"/>
      <c r="R24" s="55" t="str">
        <f>ASC(IF('個人種目エントリー（男子用）'!M30="自由形","1",IF('個人種目エントリー（男子用）'!M30="背泳ぎ","2",IF('個人種目エントリー（男子用）'!M30="平泳ぎ","3",IF('個人種目エントリー（男子用）'!M30="ﾊﾞﾀﾌﾗｲ","4",IF('個人種目エントリー（男子用）'!M30="個人ﾒﾄﾞﾚｰ","5"," ")))))&amp;IF('個人種目エントリー（男子用）'!K30="50","0050",IF('個人種目エントリー（男子用）'!K30="100","0100",IF('個人種目エントリー（男子用）'!K30="200","0200",IF('個人種目エントリー（男子用）'!K30="25","0025",IF('個人種目エントリー（男子用）'!K30="800","0800",IF('個人種目エントリー（男子用）'!K30="1500","1500"," ")))))))</f>
        <v xml:space="preserve">  </v>
      </c>
      <c r="S24" s="55" t="str">
        <f>IF('個人種目エントリー（男子用）'!M30="","",ASC(IF(LEN('個人種目エントリー（男子用）'!N30)=1,"0"&amp;'個人種目エントリー（男子用）'!N30,'個人種目エントリー（男子用）'!N30))&amp;ASC(IF(LEN('個人種目エントリー（男子用）'!O30)=1,"0"&amp;'個人種目エントリー（男子用）'!O30,'個人種目エントリー（男子用）'!O30))&amp;"."&amp;IF('個人種目エントリー（男子用）'!P30="","0",'個人種目エントリー（男子用）'!P30))</f>
        <v/>
      </c>
      <c r="T24" s="55" t="str">
        <f>ASC(IF('個人種目エントリー（男子用）'!S30="自由形","1",IF('個人種目エントリー（男子用）'!S30="背泳ぎ","2",IF('個人種目エントリー（男子用）'!S30="平泳ぎ","3",IF('個人種目エントリー（男子用）'!S30="ﾊﾞﾀﾌﾗｲ","4",IF('個人種目エントリー（男子用）'!S30="個人ﾒﾄﾞﾚｰ","5"," ")))))&amp;IF('個人種目エントリー（男子用）'!Q30="50","0050",IF('個人種目エントリー（男子用）'!Q30="100","0100",IF('個人種目エントリー（男子用）'!Q30="200","0200",IF('個人種目エントリー（男子用）'!Q30="25","25",IF('個人種目エントリー（男子用）'!Q30="800","0800",IF('個人種目エントリー（男子用）'!Q30="1500","1500"," ")))))))</f>
        <v xml:space="preserve">  </v>
      </c>
      <c r="U24" s="55" t="str">
        <f>IF('個人種目エントリー（男子用）'!S30="","",ASC(IF(LEN('個人種目エントリー（男子用）'!T30)=1,"0"&amp;'個人種目エントリー（男子用）'!T30,'個人種目エントリー（男子用）'!T30))&amp;ASC(IF(LEN('個人種目エントリー（男子用）'!U30)=1,"0"&amp;'個人種目エントリー（男子用）'!U30,'個人種目エントリー（男子用）'!U30))&amp;"."&amp;IF('個人種目エントリー（男子用）'!V30="","0",'個人種目エントリー（男子用）'!V30))</f>
        <v/>
      </c>
      <c r="V24" s="55" t="str">
        <f>ASC(IF('個人種目エントリー（男子用）'!Y30="自由形","1",IF('個人種目エントリー（男子用）'!Y30="背泳ぎ","2",IF('個人種目エントリー（男子用）'!Y30="平泳ぎ","3",IF('個人種目エントリー（男子用）'!Y30="ﾊﾞﾀﾌﾗｲ","4",IF('個人種目エントリー（男子用）'!Y30="個人ﾒﾄﾞﾚｰ","5"," ")))))&amp;IF('個人種目エントリー（男子用）'!W30="50","0050",IF('個人種目エントリー（男子用）'!W30="100","0100",IF('個人種目エントリー（男子用）'!W30="200","0200",IF('個人種目エントリー（男子用）'!W30="25","0025",IF('個人種目エントリー（男子用）'!W30="800","0800",IF('個人種目エントリー（男子用）'!W30="1500","1500"," ")))))))</f>
        <v xml:space="preserve">  </v>
      </c>
      <c r="W24" s="55" t="str">
        <f>IF('個人種目エントリー（男子用）'!Y30="","",ASC(IF(LEN('個人種目エントリー（男子用）'!Z30)=1,"0"&amp;'個人種目エントリー（男子用）'!Z30,'個人種目エントリー（男子用）'!Z30))&amp;ASC(IF(LEN('個人種目エントリー（男子用）'!AA30)=1,"0"&amp;'個人種目エントリー（男子用）'!AA30,'個人種目エントリー（男子用）'!AA30))&amp;"."&amp;IF('個人種目エントリー（男子用）'!AB30="","0",'個人種目エントリー（男子用）'!AB30))</f>
        <v/>
      </c>
      <c r="X24" s="53" t="s">
        <v>106</v>
      </c>
      <c r="Y24" s="53" t="s">
        <v>106</v>
      </c>
      <c r="Z24" s="53" t="s">
        <v>106</v>
      </c>
      <c r="AA24" s="53" t="s">
        <v>106</v>
      </c>
      <c r="AB24" s="53" t="s">
        <v>106</v>
      </c>
      <c r="AC24" s="53" t="s">
        <v>106</v>
      </c>
      <c r="AD24" s="53" t="s">
        <v>106</v>
      </c>
      <c r="AE24" s="53" t="s">
        <v>106</v>
      </c>
      <c r="AF24" s="53" t="s">
        <v>106</v>
      </c>
      <c r="AG24" s="53" t="s">
        <v>106</v>
      </c>
      <c r="AH24" s="53" t="s">
        <v>106</v>
      </c>
      <c r="AI24" s="53" t="s">
        <v>106</v>
      </c>
      <c r="AJ24" s="53" t="s">
        <v>106</v>
      </c>
      <c r="AK24" s="53" t="s">
        <v>106</v>
      </c>
    </row>
    <row r="25" spans="1:37" s="5" customFormat="1">
      <c r="A25" s="55">
        <v>24</v>
      </c>
      <c r="B25" s="55" t="str">
        <f>IF(D25="","",基本データ入力!$L$9&amp;RIGHT(F25,6)&amp;IF('個人種目エントリー（男子用）'!A31="男子",1,5))</f>
        <v/>
      </c>
      <c r="C25" s="55" t="str">
        <f>IF('個人種目エントリー（男子用）'!A31="","",ASC(IF('個人種目エントリー（男子用）'!A31="男子",1,2)))</f>
        <v>1</v>
      </c>
      <c r="D25" s="55" t="str">
        <f>IF('個人種目エントリー（男子用）'!B31="","",'個人種目エントリー（男子用）'!B31)</f>
        <v/>
      </c>
      <c r="E25" s="55" t="str">
        <f>IF(D25="","",ASC('個人種目エントリー（男子用）'!C31))</f>
        <v/>
      </c>
      <c r="F25" s="55" t="str">
        <f>'提出用出場認知書（男子用）'!H36&amp;IF(LEN('提出用出場認知書（男子用）'!I36)=1,"0"&amp;'提出用出場認知書（男子用）'!I36,'提出用出場認知書（男子用）'!I36)&amp;IF(LEN('提出用出場認知書（男子用）'!J36)=1,"0"&amp;'提出用出場認知書（男子用）'!J36,'提出用出場認知書（男子用）'!J36)</f>
        <v/>
      </c>
      <c r="G25" s="55" t="str">
        <f>IF(D25="","",IF('個人種目エントリー（男子用）'!G31="小",1,IF('個人種目エントリー（男子用）'!G31="中",2,IF('個人種目エントリー（男子用）'!G31="高",3,IF('個人種目エントリー（男子用）'!G31="大",4,5)))))</f>
        <v/>
      </c>
      <c r="H25" s="55" t="str">
        <f>ASC('個人種目エントリー（男子用）'!H31)</f>
        <v/>
      </c>
      <c r="I25" s="55" t="str">
        <f>ASC('提出用出場認知書（男子用）'!K36)</f>
        <v/>
      </c>
      <c r="J25" s="55"/>
      <c r="K25" s="56" t="str">
        <f>'個人種目エントリー（男子用）'!J31</f>
        <v/>
      </c>
      <c r="L25" s="53" t="str">
        <f>IF(K25="","",基本データ入力!$D$8)</f>
        <v/>
      </c>
      <c r="M25" s="53"/>
      <c r="N25" s="53"/>
      <c r="O25" s="53"/>
      <c r="P25" s="53"/>
      <c r="Q25" s="53"/>
      <c r="R25" s="55" t="str">
        <f>ASC(IF('個人種目エントリー（男子用）'!M31="自由形","1",IF('個人種目エントリー（男子用）'!M31="背泳ぎ","2",IF('個人種目エントリー（男子用）'!M31="平泳ぎ","3",IF('個人種目エントリー（男子用）'!M31="ﾊﾞﾀﾌﾗｲ","4",IF('個人種目エントリー（男子用）'!M31="個人ﾒﾄﾞﾚｰ","5"," ")))))&amp;IF('個人種目エントリー（男子用）'!K31="50","0050",IF('個人種目エントリー（男子用）'!K31="100","0100",IF('個人種目エントリー（男子用）'!K31="200","0200",IF('個人種目エントリー（男子用）'!K31="25","0025",IF('個人種目エントリー（男子用）'!K31="800","0800",IF('個人種目エントリー（男子用）'!K31="1500","1500"," ")))))))</f>
        <v xml:space="preserve">  </v>
      </c>
      <c r="S25" s="55" t="str">
        <f>IF('個人種目エントリー（男子用）'!M31="","",ASC(IF(LEN('個人種目エントリー（男子用）'!N31)=1,"0"&amp;'個人種目エントリー（男子用）'!N31,'個人種目エントリー（男子用）'!N31))&amp;ASC(IF(LEN('個人種目エントリー（男子用）'!O31)=1,"0"&amp;'個人種目エントリー（男子用）'!O31,'個人種目エントリー（男子用）'!O31))&amp;"."&amp;IF('個人種目エントリー（男子用）'!P31="","0",'個人種目エントリー（男子用）'!P31))</f>
        <v/>
      </c>
      <c r="T25" s="55" t="str">
        <f>ASC(IF('個人種目エントリー（男子用）'!S31="自由形","1",IF('個人種目エントリー（男子用）'!S31="背泳ぎ","2",IF('個人種目エントリー（男子用）'!S31="平泳ぎ","3",IF('個人種目エントリー（男子用）'!S31="ﾊﾞﾀﾌﾗｲ","4",IF('個人種目エントリー（男子用）'!S31="個人ﾒﾄﾞﾚｰ","5"," ")))))&amp;IF('個人種目エントリー（男子用）'!Q31="50","0050",IF('個人種目エントリー（男子用）'!Q31="100","0100",IF('個人種目エントリー（男子用）'!Q31="200","0200",IF('個人種目エントリー（男子用）'!Q31="25","25",IF('個人種目エントリー（男子用）'!Q31="800","0800",IF('個人種目エントリー（男子用）'!Q31="1500","1500"," ")))))))</f>
        <v xml:space="preserve">  </v>
      </c>
      <c r="U25" s="55" t="str">
        <f>IF('個人種目エントリー（男子用）'!S31="","",ASC(IF(LEN('個人種目エントリー（男子用）'!T31)=1,"0"&amp;'個人種目エントリー（男子用）'!T31,'個人種目エントリー（男子用）'!T31))&amp;ASC(IF(LEN('個人種目エントリー（男子用）'!U31)=1,"0"&amp;'個人種目エントリー（男子用）'!U31,'個人種目エントリー（男子用）'!U31))&amp;"."&amp;IF('個人種目エントリー（男子用）'!V31="","0",'個人種目エントリー（男子用）'!V31))</f>
        <v/>
      </c>
      <c r="V25" s="55" t="str">
        <f>ASC(IF('個人種目エントリー（男子用）'!Y31="自由形","1",IF('個人種目エントリー（男子用）'!Y31="背泳ぎ","2",IF('個人種目エントリー（男子用）'!Y31="平泳ぎ","3",IF('個人種目エントリー（男子用）'!Y31="ﾊﾞﾀﾌﾗｲ","4",IF('個人種目エントリー（男子用）'!Y31="個人ﾒﾄﾞﾚｰ","5"," ")))))&amp;IF('個人種目エントリー（男子用）'!W31="50","0050",IF('個人種目エントリー（男子用）'!W31="100","0100",IF('個人種目エントリー（男子用）'!W31="200","0200",IF('個人種目エントリー（男子用）'!W31="25","0025",IF('個人種目エントリー（男子用）'!W31="800","0800",IF('個人種目エントリー（男子用）'!W31="1500","1500"," ")))))))</f>
        <v xml:space="preserve">  </v>
      </c>
      <c r="W25" s="55" t="str">
        <f>IF('個人種目エントリー（男子用）'!Y31="","",ASC(IF(LEN('個人種目エントリー（男子用）'!Z31)=1,"0"&amp;'個人種目エントリー（男子用）'!Z31,'個人種目エントリー（男子用）'!Z31))&amp;ASC(IF(LEN('個人種目エントリー（男子用）'!AA31)=1,"0"&amp;'個人種目エントリー（男子用）'!AA31,'個人種目エントリー（男子用）'!AA31))&amp;"."&amp;IF('個人種目エントリー（男子用）'!AB31="","0",'個人種目エントリー（男子用）'!AB31))</f>
        <v/>
      </c>
      <c r="X25" s="53" t="s">
        <v>106</v>
      </c>
      <c r="Y25" s="53" t="s">
        <v>106</v>
      </c>
      <c r="Z25" s="53" t="s">
        <v>106</v>
      </c>
      <c r="AA25" s="53" t="s">
        <v>106</v>
      </c>
      <c r="AB25" s="53" t="s">
        <v>106</v>
      </c>
      <c r="AC25" s="53" t="s">
        <v>106</v>
      </c>
      <c r="AD25" s="53" t="s">
        <v>106</v>
      </c>
      <c r="AE25" s="53" t="s">
        <v>106</v>
      </c>
      <c r="AF25" s="53" t="s">
        <v>106</v>
      </c>
      <c r="AG25" s="53" t="s">
        <v>106</v>
      </c>
      <c r="AH25" s="53" t="s">
        <v>106</v>
      </c>
      <c r="AI25" s="53" t="s">
        <v>106</v>
      </c>
      <c r="AJ25" s="53" t="s">
        <v>106</v>
      </c>
      <c r="AK25" s="53" t="s">
        <v>106</v>
      </c>
    </row>
    <row r="26" spans="1:37" s="5" customFormat="1">
      <c r="A26" s="55">
        <v>25</v>
      </c>
      <c r="B26" s="55" t="str">
        <f>IF(D26="","",基本データ入力!$L$9&amp;RIGHT(F26,6)&amp;IF('個人種目エントリー（男子用）'!A32="男子",1,5))</f>
        <v/>
      </c>
      <c r="C26" s="55" t="str">
        <f>IF('個人種目エントリー（男子用）'!A32="","",ASC(IF('個人種目エントリー（男子用）'!A32="男子",1,2)))</f>
        <v>1</v>
      </c>
      <c r="D26" s="55" t="str">
        <f>IF('個人種目エントリー（男子用）'!B32="","",'個人種目エントリー（男子用）'!B32)</f>
        <v/>
      </c>
      <c r="E26" s="55" t="str">
        <f>IF(D26="","",ASC('個人種目エントリー（男子用）'!C32))</f>
        <v/>
      </c>
      <c r="F26" s="55" t="str">
        <f>'提出用出場認知書（男子用）'!H37&amp;IF(LEN('提出用出場認知書（男子用）'!I37)=1,"0"&amp;'提出用出場認知書（男子用）'!I37,'提出用出場認知書（男子用）'!I37)&amp;IF(LEN('提出用出場認知書（男子用）'!J37)=1,"0"&amp;'提出用出場認知書（男子用）'!J37,'提出用出場認知書（男子用）'!J37)</f>
        <v/>
      </c>
      <c r="G26" s="55" t="str">
        <f>IF(D26="","",IF('個人種目エントリー（男子用）'!G32="小",1,IF('個人種目エントリー（男子用）'!G32="中",2,IF('個人種目エントリー（男子用）'!G32="高",3,IF('個人種目エントリー（男子用）'!G32="大",4,5)))))</f>
        <v/>
      </c>
      <c r="H26" s="55" t="str">
        <f>ASC('個人種目エントリー（男子用）'!H32)</f>
        <v/>
      </c>
      <c r="I26" s="55" t="str">
        <f>ASC('提出用出場認知書（男子用）'!K37)</f>
        <v/>
      </c>
      <c r="J26" s="55"/>
      <c r="K26" s="56" t="str">
        <f>'個人種目エントリー（男子用）'!J32</f>
        <v/>
      </c>
      <c r="L26" s="53" t="str">
        <f>IF(K26="","",基本データ入力!$D$8)</f>
        <v/>
      </c>
      <c r="M26" s="53"/>
      <c r="N26" s="53"/>
      <c r="O26" s="53"/>
      <c r="P26" s="53"/>
      <c r="Q26" s="53"/>
      <c r="R26" s="55" t="str">
        <f>ASC(IF('個人種目エントリー（男子用）'!M32="自由形","1",IF('個人種目エントリー（男子用）'!M32="背泳ぎ","2",IF('個人種目エントリー（男子用）'!M32="平泳ぎ","3",IF('個人種目エントリー（男子用）'!M32="ﾊﾞﾀﾌﾗｲ","4",IF('個人種目エントリー（男子用）'!M32="個人ﾒﾄﾞﾚｰ","5"," ")))))&amp;IF('個人種目エントリー（男子用）'!K32="50","0050",IF('個人種目エントリー（男子用）'!K32="100","0100",IF('個人種目エントリー（男子用）'!K32="200","0200",IF('個人種目エントリー（男子用）'!K32="25","0025",IF('個人種目エントリー（男子用）'!K32="800","0800",IF('個人種目エントリー（男子用）'!K32="1500","1500"," ")))))))</f>
        <v xml:space="preserve">  </v>
      </c>
      <c r="S26" s="55" t="str">
        <f>IF('個人種目エントリー（男子用）'!M32="","",ASC(IF(LEN('個人種目エントリー（男子用）'!N32)=1,"0"&amp;'個人種目エントリー（男子用）'!N32,'個人種目エントリー（男子用）'!N32))&amp;ASC(IF(LEN('個人種目エントリー（男子用）'!O32)=1,"0"&amp;'個人種目エントリー（男子用）'!O32,'個人種目エントリー（男子用）'!O32))&amp;"."&amp;IF('個人種目エントリー（男子用）'!P32="","0",'個人種目エントリー（男子用）'!P32))</f>
        <v/>
      </c>
      <c r="T26" s="55" t="str">
        <f>ASC(IF('個人種目エントリー（男子用）'!S32="自由形","1",IF('個人種目エントリー（男子用）'!S32="背泳ぎ","2",IF('個人種目エントリー（男子用）'!S32="平泳ぎ","3",IF('個人種目エントリー（男子用）'!S32="ﾊﾞﾀﾌﾗｲ","4",IF('個人種目エントリー（男子用）'!S32="個人ﾒﾄﾞﾚｰ","5"," ")))))&amp;IF('個人種目エントリー（男子用）'!Q32="50","0050",IF('個人種目エントリー（男子用）'!Q32="100","0100",IF('個人種目エントリー（男子用）'!Q32="200","0200",IF('個人種目エントリー（男子用）'!Q32="25","25",IF('個人種目エントリー（男子用）'!Q32="800","0800",IF('個人種目エントリー（男子用）'!Q32="1500","1500"," ")))))))</f>
        <v xml:space="preserve">  </v>
      </c>
      <c r="U26" s="55" t="str">
        <f>IF('個人種目エントリー（男子用）'!S32="","",ASC(IF(LEN('個人種目エントリー（男子用）'!T32)=1,"0"&amp;'個人種目エントリー（男子用）'!T32,'個人種目エントリー（男子用）'!T32))&amp;ASC(IF(LEN('個人種目エントリー（男子用）'!U32)=1,"0"&amp;'個人種目エントリー（男子用）'!U32,'個人種目エントリー（男子用）'!U32))&amp;"."&amp;IF('個人種目エントリー（男子用）'!V32="","0",'個人種目エントリー（男子用）'!V32))</f>
        <v/>
      </c>
      <c r="V26" s="55" t="str">
        <f>ASC(IF('個人種目エントリー（男子用）'!Y32="自由形","1",IF('個人種目エントリー（男子用）'!Y32="背泳ぎ","2",IF('個人種目エントリー（男子用）'!Y32="平泳ぎ","3",IF('個人種目エントリー（男子用）'!Y32="ﾊﾞﾀﾌﾗｲ","4",IF('個人種目エントリー（男子用）'!Y32="個人ﾒﾄﾞﾚｰ","5"," ")))))&amp;IF('個人種目エントリー（男子用）'!W32="50","0050",IF('個人種目エントリー（男子用）'!W32="100","0100",IF('個人種目エントリー（男子用）'!W32="200","0200",IF('個人種目エントリー（男子用）'!W32="25","0025",IF('個人種目エントリー（男子用）'!W32="800","0800",IF('個人種目エントリー（男子用）'!W32="1500","1500"," ")))))))</f>
        <v xml:space="preserve">  </v>
      </c>
      <c r="W26" s="55" t="str">
        <f>IF('個人種目エントリー（男子用）'!Y32="","",ASC(IF(LEN('個人種目エントリー（男子用）'!Z32)=1,"0"&amp;'個人種目エントリー（男子用）'!Z32,'個人種目エントリー（男子用）'!Z32))&amp;ASC(IF(LEN('個人種目エントリー（男子用）'!AA32)=1,"0"&amp;'個人種目エントリー（男子用）'!AA32,'個人種目エントリー（男子用）'!AA32))&amp;"."&amp;IF('個人種目エントリー（男子用）'!AB32="","0",'個人種目エントリー（男子用）'!AB32))</f>
        <v/>
      </c>
      <c r="X26" s="53" t="s">
        <v>106</v>
      </c>
      <c r="Y26" s="53" t="s">
        <v>106</v>
      </c>
      <c r="Z26" s="53" t="s">
        <v>106</v>
      </c>
      <c r="AA26" s="53" t="s">
        <v>106</v>
      </c>
      <c r="AB26" s="53" t="s">
        <v>106</v>
      </c>
      <c r="AC26" s="53" t="s">
        <v>106</v>
      </c>
      <c r="AD26" s="53" t="s">
        <v>106</v>
      </c>
      <c r="AE26" s="53" t="s">
        <v>106</v>
      </c>
      <c r="AF26" s="53" t="s">
        <v>106</v>
      </c>
      <c r="AG26" s="53" t="s">
        <v>106</v>
      </c>
      <c r="AH26" s="53" t="s">
        <v>106</v>
      </c>
      <c r="AI26" s="53" t="s">
        <v>106</v>
      </c>
      <c r="AJ26" s="53" t="s">
        <v>106</v>
      </c>
      <c r="AK26" s="53" t="s">
        <v>106</v>
      </c>
    </row>
    <row r="27" spans="1:37" s="5" customFormat="1">
      <c r="A27" s="55">
        <v>26</v>
      </c>
      <c r="B27" s="55" t="str">
        <f>IF(D27="","",基本データ入力!$L$9&amp;RIGHT(F27,6)&amp;IF('個人種目エントリー（男子用）'!A33="男子",1,5))</f>
        <v/>
      </c>
      <c r="C27" s="55" t="str">
        <f>IF('個人種目エントリー（男子用）'!A33="","",ASC(IF('個人種目エントリー（男子用）'!A33="男子",1,2)))</f>
        <v>1</v>
      </c>
      <c r="D27" s="55" t="str">
        <f>IF('個人種目エントリー（男子用）'!B33="","",'個人種目エントリー（男子用）'!B33)</f>
        <v/>
      </c>
      <c r="E27" s="55" t="str">
        <f>IF(D27="","",ASC('個人種目エントリー（男子用）'!C33))</f>
        <v/>
      </c>
      <c r="F27" s="55" t="str">
        <f>'提出用出場認知書（男子用）'!H38&amp;IF(LEN('提出用出場認知書（男子用）'!I38)=1,"0"&amp;'提出用出場認知書（男子用）'!I38,'提出用出場認知書（男子用）'!I38)&amp;IF(LEN('提出用出場認知書（男子用）'!J38)=1,"0"&amp;'提出用出場認知書（男子用）'!J38,'提出用出場認知書（男子用）'!J38)</f>
        <v/>
      </c>
      <c r="G27" s="55" t="str">
        <f>IF(D27="","",IF('個人種目エントリー（男子用）'!G33="小",1,IF('個人種目エントリー（男子用）'!G33="中",2,IF('個人種目エントリー（男子用）'!G33="高",3,IF('個人種目エントリー（男子用）'!G33="大",4,5)))))</f>
        <v/>
      </c>
      <c r="H27" s="55" t="str">
        <f>ASC('個人種目エントリー（男子用）'!H33)</f>
        <v/>
      </c>
      <c r="I27" s="55" t="str">
        <f>ASC('提出用出場認知書（男子用）'!K38)</f>
        <v/>
      </c>
      <c r="J27" s="55"/>
      <c r="K27" s="56" t="str">
        <f>'個人種目エントリー（男子用）'!J33</f>
        <v/>
      </c>
      <c r="L27" s="53" t="str">
        <f>IF(K27="","",基本データ入力!$D$8)</f>
        <v/>
      </c>
      <c r="M27" s="53"/>
      <c r="N27" s="53"/>
      <c r="O27" s="53"/>
      <c r="P27" s="53"/>
      <c r="Q27" s="53"/>
      <c r="R27" s="55" t="str">
        <f>ASC(IF('個人種目エントリー（男子用）'!M33="自由形","1",IF('個人種目エントリー（男子用）'!M33="背泳ぎ","2",IF('個人種目エントリー（男子用）'!M33="平泳ぎ","3",IF('個人種目エントリー（男子用）'!M33="ﾊﾞﾀﾌﾗｲ","4",IF('個人種目エントリー（男子用）'!M33="個人ﾒﾄﾞﾚｰ","5"," ")))))&amp;IF('個人種目エントリー（男子用）'!K33="50","0050",IF('個人種目エントリー（男子用）'!K33="100","0100",IF('個人種目エントリー（男子用）'!K33="200","0200",IF('個人種目エントリー（男子用）'!K33="25","0025",IF('個人種目エントリー（男子用）'!K33="800","0800",IF('個人種目エントリー（男子用）'!K33="1500","1500"," ")))))))</f>
        <v xml:space="preserve">  </v>
      </c>
      <c r="S27" s="55" t="str">
        <f>IF('個人種目エントリー（男子用）'!M33="","",ASC(IF(LEN('個人種目エントリー（男子用）'!N33)=1,"0"&amp;'個人種目エントリー（男子用）'!N33,'個人種目エントリー（男子用）'!N33))&amp;ASC(IF(LEN('個人種目エントリー（男子用）'!O33)=1,"0"&amp;'個人種目エントリー（男子用）'!O33,'個人種目エントリー（男子用）'!O33))&amp;"."&amp;IF('個人種目エントリー（男子用）'!P33="","0",'個人種目エントリー（男子用）'!P33))</f>
        <v/>
      </c>
      <c r="T27" s="55" t="str">
        <f>ASC(IF('個人種目エントリー（男子用）'!S33="自由形","1",IF('個人種目エントリー（男子用）'!S33="背泳ぎ","2",IF('個人種目エントリー（男子用）'!S33="平泳ぎ","3",IF('個人種目エントリー（男子用）'!S33="ﾊﾞﾀﾌﾗｲ","4",IF('個人種目エントリー（男子用）'!S33="個人ﾒﾄﾞﾚｰ","5"," ")))))&amp;IF('個人種目エントリー（男子用）'!Q33="50","0050",IF('個人種目エントリー（男子用）'!Q33="100","0100",IF('個人種目エントリー（男子用）'!Q33="200","0200",IF('個人種目エントリー（男子用）'!Q33="25","25",IF('個人種目エントリー（男子用）'!Q33="800","0800",IF('個人種目エントリー（男子用）'!Q33="1500","1500"," ")))))))</f>
        <v xml:space="preserve">  </v>
      </c>
      <c r="U27" s="55" t="str">
        <f>IF('個人種目エントリー（男子用）'!S33="","",ASC(IF(LEN('個人種目エントリー（男子用）'!T33)=1,"0"&amp;'個人種目エントリー（男子用）'!T33,'個人種目エントリー（男子用）'!T33))&amp;ASC(IF(LEN('個人種目エントリー（男子用）'!U33)=1,"0"&amp;'個人種目エントリー（男子用）'!U33,'個人種目エントリー（男子用）'!U33))&amp;"."&amp;IF('個人種目エントリー（男子用）'!V33="","0",'個人種目エントリー（男子用）'!V33))</f>
        <v/>
      </c>
      <c r="V27" s="55" t="str">
        <f>ASC(IF('個人種目エントリー（男子用）'!Y33="自由形","1",IF('個人種目エントリー（男子用）'!Y33="背泳ぎ","2",IF('個人種目エントリー（男子用）'!Y33="平泳ぎ","3",IF('個人種目エントリー（男子用）'!Y33="ﾊﾞﾀﾌﾗｲ","4",IF('個人種目エントリー（男子用）'!Y33="個人ﾒﾄﾞﾚｰ","5"," ")))))&amp;IF('個人種目エントリー（男子用）'!W33="50","0050",IF('個人種目エントリー（男子用）'!W33="100","0100",IF('個人種目エントリー（男子用）'!W33="200","0200",IF('個人種目エントリー（男子用）'!W33="25","0025",IF('個人種目エントリー（男子用）'!W33="800","0800",IF('個人種目エントリー（男子用）'!W33="1500","1500"," ")))))))</f>
        <v xml:space="preserve">  </v>
      </c>
      <c r="W27" s="55" t="str">
        <f>IF('個人種目エントリー（男子用）'!Y33="","",ASC(IF(LEN('個人種目エントリー（男子用）'!Z33)=1,"0"&amp;'個人種目エントリー（男子用）'!Z33,'個人種目エントリー（男子用）'!Z33))&amp;ASC(IF(LEN('個人種目エントリー（男子用）'!AA33)=1,"0"&amp;'個人種目エントリー（男子用）'!AA33,'個人種目エントリー（男子用）'!AA33))&amp;"."&amp;IF('個人種目エントリー（男子用）'!AB33="","0",'個人種目エントリー（男子用）'!AB33))</f>
        <v/>
      </c>
      <c r="X27" s="53" t="s">
        <v>106</v>
      </c>
      <c r="Y27" s="53" t="s">
        <v>106</v>
      </c>
      <c r="Z27" s="53" t="s">
        <v>106</v>
      </c>
      <c r="AA27" s="53" t="s">
        <v>106</v>
      </c>
      <c r="AB27" s="53" t="s">
        <v>106</v>
      </c>
      <c r="AC27" s="53" t="s">
        <v>106</v>
      </c>
      <c r="AD27" s="53" t="s">
        <v>106</v>
      </c>
      <c r="AE27" s="53" t="s">
        <v>106</v>
      </c>
      <c r="AF27" s="53" t="s">
        <v>106</v>
      </c>
      <c r="AG27" s="53" t="s">
        <v>106</v>
      </c>
      <c r="AH27" s="53" t="s">
        <v>106</v>
      </c>
      <c r="AI27" s="53" t="s">
        <v>106</v>
      </c>
      <c r="AJ27" s="53" t="s">
        <v>106</v>
      </c>
      <c r="AK27" s="53" t="s">
        <v>106</v>
      </c>
    </row>
    <row r="28" spans="1:37" s="5" customFormat="1">
      <c r="A28" s="55">
        <v>27</v>
      </c>
      <c r="B28" s="55" t="str">
        <f>IF(D28="","",基本データ入力!$L$9&amp;RIGHT(F28,6)&amp;IF('個人種目エントリー（男子用）'!A34="男子",1,5))</f>
        <v/>
      </c>
      <c r="C28" s="55" t="str">
        <f>IF('個人種目エントリー（男子用）'!A34="","",ASC(IF('個人種目エントリー（男子用）'!A34="男子",1,2)))</f>
        <v>1</v>
      </c>
      <c r="D28" s="55" t="str">
        <f>IF('個人種目エントリー（男子用）'!B34="","",'個人種目エントリー（男子用）'!B34)</f>
        <v/>
      </c>
      <c r="E28" s="55" t="str">
        <f>IF(D28="","",ASC('個人種目エントリー（男子用）'!C34))</f>
        <v/>
      </c>
      <c r="F28" s="55" t="str">
        <f>'提出用出場認知書（男子用）'!H39&amp;IF(LEN('提出用出場認知書（男子用）'!I39)=1,"0"&amp;'提出用出場認知書（男子用）'!I39,'提出用出場認知書（男子用）'!I39)&amp;IF(LEN('提出用出場認知書（男子用）'!J39)=1,"0"&amp;'提出用出場認知書（男子用）'!J39,'提出用出場認知書（男子用）'!J39)</f>
        <v/>
      </c>
      <c r="G28" s="55" t="str">
        <f>IF(D28="","",IF('個人種目エントリー（男子用）'!G34="小",1,IF('個人種目エントリー（男子用）'!G34="中",2,IF('個人種目エントリー（男子用）'!G34="高",3,IF('個人種目エントリー（男子用）'!G34="大",4,5)))))</f>
        <v/>
      </c>
      <c r="H28" s="55" t="str">
        <f>ASC('個人種目エントリー（男子用）'!H34)</f>
        <v/>
      </c>
      <c r="I28" s="55" t="str">
        <f>ASC('提出用出場認知書（男子用）'!K39)</f>
        <v/>
      </c>
      <c r="J28" s="55"/>
      <c r="K28" s="56" t="str">
        <f>'個人種目エントリー（男子用）'!J34</f>
        <v/>
      </c>
      <c r="L28" s="53" t="str">
        <f>IF(K28="","",基本データ入力!$D$8)</f>
        <v/>
      </c>
      <c r="M28" s="53"/>
      <c r="N28" s="53"/>
      <c r="O28" s="53"/>
      <c r="P28" s="53"/>
      <c r="Q28" s="53"/>
      <c r="R28" s="55" t="str">
        <f>ASC(IF('個人種目エントリー（男子用）'!M34="自由形","1",IF('個人種目エントリー（男子用）'!M34="背泳ぎ","2",IF('個人種目エントリー（男子用）'!M34="平泳ぎ","3",IF('個人種目エントリー（男子用）'!M34="ﾊﾞﾀﾌﾗｲ","4",IF('個人種目エントリー（男子用）'!M34="個人ﾒﾄﾞﾚｰ","5"," ")))))&amp;IF('個人種目エントリー（男子用）'!K34="50","0050",IF('個人種目エントリー（男子用）'!K34="100","0100",IF('個人種目エントリー（男子用）'!K34="200","0200",IF('個人種目エントリー（男子用）'!K34="25","0025",IF('個人種目エントリー（男子用）'!K34="800","0800",IF('個人種目エントリー（男子用）'!K34="1500","1500"," ")))))))</f>
        <v xml:space="preserve">  </v>
      </c>
      <c r="S28" s="55" t="str">
        <f>IF('個人種目エントリー（男子用）'!M34="","",ASC(IF(LEN('個人種目エントリー（男子用）'!N34)=1,"0"&amp;'個人種目エントリー（男子用）'!N34,'個人種目エントリー（男子用）'!N34))&amp;ASC(IF(LEN('個人種目エントリー（男子用）'!O34)=1,"0"&amp;'個人種目エントリー（男子用）'!O34,'個人種目エントリー（男子用）'!O34))&amp;"."&amp;IF('個人種目エントリー（男子用）'!P34="","0",'個人種目エントリー（男子用）'!P34))</f>
        <v/>
      </c>
      <c r="T28" s="55" t="str">
        <f>ASC(IF('個人種目エントリー（男子用）'!S34="自由形","1",IF('個人種目エントリー（男子用）'!S34="背泳ぎ","2",IF('個人種目エントリー（男子用）'!S34="平泳ぎ","3",IF('個人種目エントリー（男子用）'!S34="ﾊﾞﾀﾌﾗｲ","4",IF('個人種目エントリー（男子用）'!S34="個人ﾒﾄﾞﾚｰ","5"," ")))))&amp;IF('個人種目エントリー（男子用）'!Q34="50","0050",IF('個人種目エントリー（男子用）'!Q34="100","0100",IF('個人種目エントリー（男子用）'!Q34="200","0200",IF('個人種目エントリー（男子用）'!Q34="25","25",IF('個人種目エントリー（男子用）'!Q34="800","0800",IF('個人種目エントリー（男子用）'!Q34="1500","1500"," ")))))))</f>
        <v xml:space="preserve">  </v>
      </c>
      <c r="U28" s="55" t="str">
        <f>IF('個人種目エントリー（男子用）'!S34="","",ASC(IF(LEN('個人種目エントリー（男子用）'!T34)=1,"0"&amp;'個人種目エントリー（男子用）'!T34,'個人種目エントリー（男子用）'!T34))&amp;ASC(IF(LEN('個人種目エントリー（男子用）'!U34)=1,"0"&amp;'個人種目エントリー（男子用）'!U34,'個人種目エントリー（男子用）'!U34))&amp;"."&amp;IF('個人種目エントリー（男子用）'!V34="","0",'個人種目エントリー（男子用）'!V34))</f>
        <v/>
      </c>
      <c r="V28" s="55" t="str">
        <f>ASC(IF('個人種目エントリー（男子用）'!Y34="自由形","1",IF('個人種目エントリー（男子用）'!Y34="背泳ぎ","2",IF('個人種目エントリー（男子用）'!Y34="平泳ぎ","3",IF('個人種目エントリー（男子用）'!Y34="ﾊﾞﾀﾌﾗｲ","4",IF('個人種目エントリー（男子用）'!Y34="個人ﾒﾄﾞﾚｰ","5"," ")))))&amp;IF('個人種目エントリー（男子用）'!W34="50","0050",IF('個人種目エントリー（男子用）'!W34="100","0100",IF('個人種目エントリー（男子用）'!W34="200","0200",IF('個人種目エントリー（男子用）'!W34="25","0025",IF('個人種目エントリー（男子用）'!W34="800","0800",IF('個人種目エントリー（男子用）'!W34="1500","1500"," ")))))))</f>
        <v xml:space="preserve">  </v>
      </c>
      <c r="W28" s="55" t="str">
        <f>IF('個人種目エントリー（男子用）'!Y34="","",ASC(IF(LEN('個人種目エントリー（男子用）'!Z34)=1,"0"&amp;'個人種目エントリー（男子用）'!Z34,'個人種目エントリー（男子用）'!Z34))&amp;ASC(IF(LEN('個人種目エントリー（男子用）'!AA34)=1,"0"&amp;'個人種目エントリー（男子用）'!AA34,'個人種目エントリー（男子用）'!AA34))&amp;"."&amp;IF('個人種目エントリー（男子用）'!AB34="","0",'個人種目エントリー（男子用）'!AB34))</f>
        <v/>
      </c>
      <c r="X28" s="53" t="s">
        <v>106</v>
      </c>
      <c r="Y28" s="53" t="s">
        <v>106</v>
      </c>
      <c r="Z28" s="53" t="s">
        <v>106</v>
      </c>
      <c r="AA28" s="53" t="s">
        <v>106</v>
      </c>
      <c r="AB28" s="53" t="s">
        <v>106</v>
      </c>
      <c r="AC28" s="53" t="s">
        <v>106</v>
      </c>
      <c r="AD28" s="53" t="s">
        <v>106</v>
      </c>
      <c r="AE28" s="53" t="s">
        <v>106</v>
      </c>
      <c r="AF28" s="53" t="s">
        <v>106</v>
      </c>
      <c r="AG28" s="53" t="s">
        <v>106</v>
      </c>
      <c r="AH28" s="53" t="s">
        <v>106</v>
      </c>
      <c r="AI28" s="53" t="s">
        <v>106</v>
      </c>
      <c r="AJ28" s="53" t="s">
        <v>106</v>
      </c>
      <c r="AK28" s="53" t="s">
        <v>106</v>
      </c>
    </row>
    <row r="29" spans="1:37" s="5" customFormat="1">
      <c r="A29" s="55">
        <v>28</v>
      </c>
      <c r="B29" s="55" t="str">
        <f>IF(D29="","",基本データ入力!$L$9&amp;RIGHT(F29,6)&amp;IF('個人種目エントリー（男子用）'!A35="男子",1,5))</f>
        <v/>
      </c>
      <c r="C29" s="55" t="str">
        <f>IF('個人種目エントリー（男子用）'!A35="","",ASC(IF('個人種目エントリー（男子用）'!A35="男子",1,2)))</f>
        <v>1</v>
      </c>
      <c r="D29" s="55" t="str">
        <f>IF('個人種目エントリー（男子用）'!B35="","",'個人種目エントリー（男子用）'!B35)</f>
        <v/>
      </c>
      <c r="E29" s="55" t="str">
        <f>IF(D29="","",ASC('個人種目エントリー（男子用）'!C35))</f>
        <v/>
      </c>
      <c r="F29" s="55" t="str">
        <f>'提出用出場認知書（男子用）'!H40&amp;IF(LEN('提出用出場認知書（男子用）'!I40)=1,"0"&amp;'提出用出場認知書（男子用）'!I40,'提出用出場認知書（男子用）'!I40)&amp;IF(LEN('提出用出場認知書（男子用）'!J40)=1,"0"&amp;'提出用出場認知書（男子用）'!J40,'提出用出場認知書（男子用）'!J40)</f>
        <v/>
      </c>
      <c r="G29" s="55" t="str">
        <f>IF(D29="","",IF('個人種目エントリー（男子用）'!G35="小",1,IF('個人種目エントリー（男子用）'!G35="中",2,IF('個人種目エントリー（男子用）'!G35="高",3,IF('個人種目エントリー（男子用）'!G35="大",4,5)))))</f>
        <v/>
      </c>
      <c r="H29" s="55" t="str">
        <f>ASC('個人種目エントリー（男子用）'!H35)</f>
        <v/>
      </c>
      <c r="I29" s="55" t="str">
        <f>ASC('提出用出場認知書（男子用）'!K40)</f>
        <v/>
      </c>
      <c r="J29" s="55"/>
      <c r="K29" s="56" t="str">
        <f>'個人種目エントリー（男子用）'!J35</f>
        <v/>
      </c>
      <c r="L29" s="53" t="str">
        <f>IF(K29="","",基本データ入力!$D$8)</f>
        <v/>
      </c>
      <c r="M29" s="53"/>
      <c r="N29" s="53"/>
      <c r="O29" s="53"/>
      <c r="P29" s="53"/>
      <c r="Q29" s="53"/>
      <c r="R29" s="55" t="str">
        <f>ASC(IF('個人種目エントリー（男子用）'!M35="自由形","1",IF('個人種目エントリー（男子用）'!M35="背泳ぎ","2",IF('個人種目エントリー（男子用）'!M35="平泳ぎ","3",IF('個人種目エントリー（男子用）'!M35="ﾊﾞﾀﾌﾗｲ","4",IF('個人種目エントリー（男子用）'!M35="個人ﾒﾄﾞﾚｰ","5"," ")))))&amp;IF('個人種目エントリー（男子用）'!K35="50","0050",IF('個人種目エントリー（男子用）'!K35="100","0100",IF('個人種目エントリー（男子用）'!K35="200","0200",IF('個人種目エントリー（男子用）'!K35="25","0025",IF('個人種目エントリー（男子用）'!K35="800","0800",IF('個人種目エントリー（男子用）'!K35="1500","1500"," ")))))))</f>
        <v xml:space="preserve">  </v>
      </c>
      <c r="S29" s="55" t="str">
        <f>IF('個人種目エントリー（男子用）'!M35="","",ASC(IF(LEN('個人種目エントリー（男子用）'!N35)=1,"0"&amp;'個人種目エントリー（男子用）'!N35,'個人種目エントリー（男子用）'!N35))&amp;ASC(IF(LEN('個人種目エントリー（男子用）'!O35)=1,"0"&amp;'個人種目エントリー（男子用）'!O35,'個人種目エントリー（男子用）'!O35))&amp;"."&amp;IF('個人種目エントリー（男子用）'!P35="","0",'個人種目エントリー（男子用）'!P35))</f>
        <v/>
      </c>
      <c r="T29" s="55" t="str">
        <f>ASC(IF('個人種目エントリー（男子用）'!S35="自由形","1",IF('個人種目エントリー（男子用）'!S35="背泳ぎ","2",IF('個人種目エントリー（男子用）'!S35="平泳ぎ","3",IF('個人種目エントリー（男子用）'!S35="ﾊﾞﾀﾌﾗｲ","4",IF('個人種目エントリー（男子用）'!S35="個人ﾒﾄﾞﾚｰ","5"," ")))))&amp;IF('個人種目エントリー（男子用）'!Q35="50","0050",IF('個人種目エントリー（男子用）'!Q35="100","0100",IF('個人種目エントリー（男子用）'!Q35="200","0200",IF('個人種目エントリー（男子用）'!Q35="25","25",IF('個人種目エントリー（男子用）'!Q35="800","0800",IF('個人種目エントリー（男子用）'!Q35="1500","1500"," ")))))))</f>
        <v xml:space="preserve">  </v>
      </c>
      <c r="U29" s="55" t="str">
        <f>IF('個人種目エントリー（男子用）'!S35="","",ASC(IF(LEN('個人種目エントリー（男子用）'!T35)=1,"0"&amp;'個人種目エントリー（男子用）'!T35,'個人種目エントリー（男子用）'!T35))&amp;ASC(IF(LEN('個人種目エントリー（男子用）'!U35)=1,"0"&amp;'個人種目エントリー（男子用）'!U35,'個人種目エントリー（男子用）'!U35))&amp;"."&amp;IF('個人種目エントリー（男子用）'!V35="","0",'個人種目エントリー（男子用）'!V35))</f>
        <v/>
      </c>
      <c r="V29" s="55" t="str">
        <f>ASC(IF('個人種目エントリー（男子用）'!Y35="自由形","1",IF('個人種目エントリー（男子用）'!Y35="背泳ぎ","2",IF('個人種目エントリー（男子用）'!Y35="平泳ぎ","3",IF('個人種目エントリー（男子用）'!Y35="ﾊﾞﾀﾌﾗｲ","4",IF('個人種目エントリー（男子用）'!Y35="個人ﾒﾄﾞﾚｰ","5"," ")))))&amp;IF('個人種目エントリー（男子用）'!W35="50","0050",IF('個人種目エントリー（男子用）'!W35="100","0100",IF('個人種目エントリー（男子用）'!W35="200","0200",IF('個人種目エントリー（男子用）'!W35="25","0025",IF('個人種目エントリー（男子用）'!W35="800","0800",IF('個人種目エントリー（男子用）'!W35="1500","1500"," ")))))))</f>
        <v xml:space="preserve">  </v>
      </c>
      <c r="W29" s="55" t="str">
        <f>IF('個人種目エントリー（男子用）'!Y35="","",ASC(IF(LEN('個人種目エントリー（男子用）'!Z35)=1,"0"&amp;'個人種目エントリー（男子用）'!Z35,'個人種目エントリー（男子用）'!Z35))&amp;ASC(IF(LEN('個人種目エントリー（男子用）'!AA35)=1,"0"&amp;'個人種目エントリー（男子用）'!AA35,'個人種目エントリー（男子用）'!AA35))&amp;"."&amp;IF('個人種目エントリー（男子用）'!AB35="","0",'個人種目エントリー（男子用）'!AB35))</f>
        <v/>
      </c>
      <c r="X29" s="53" t="s">
        <v>106</v>
      </c>
      <c r="Y29" s="53" t="s">
        <v>106</v>
      </c>
      <c r="Z29" s="53" t="s">
        <v>106</v>
      </c>
      <c r="AA29" s="53" t="s">
        <v>106</v>
      </c>
      <c r="AB29" s="53" t="s">
        <v>106</v>
      </c>
      <c r="AC29" s="53" t="s">
        <v>106</v>
      </c>
      <c r="AD29" s="53" t="s">
        <v>106</v>
      </c>
      <c r="AE29" s="53" t="s">
        <v>106</v>
      </c>
      <c r="AF29" s="53" t="s">
        <v>106</v>
      </c>
      <c r="AG29" s="53" t="s">
        <v>106</v>
      </c>
      <c r="AH29" s="53" t="s">
        <v>106</v>
      </c>
      <c r="AI29" s="53" t="s">
        <v>106</v>
      </c>
      <c r="AJ29" s="53" t="s">
        <v>106</v>
      </c>
      <c r="AK29" s="53" t="s">
        <v>106</v>
      </c>
    </row>
    <row r="30" spans="1:37" s="5" customFormat="1">
      <c r="A30" s="55">
        <v>29</v>
      </c>
      <c r="B30" s="55" t="str">
        <f>IF(D30="","",基本データ入力!$L$9&amp;RIGHT(F30,6)&amp;IF('個人種目エントリー（男子用）'!A36="男子",1,5))</f>
        <v/>
      </c>
      <c r="C30" s="55" t="str">
        <f>IF('個人種目エントリー（男子用）'!A36="","",ASC(IF('個人種目エントリー（男子用）'!A36="男子",1,2)))</f>
        <v>1</v>
      </c>
      <c r="D30" s="55" t="str">
        <f>IF('個人種目エントリー（男子用）'!B36="","",'個人種目エントリー（男子用）'!B36)</f>
        <v/>
      </c>
      <c r="E30" s="55" t="str">
        <f>IF(D30="","",ASC('個人種目エントリー（男子用）'!C36))</f>
        <v/>
      </c>
      <c r="F30" s="55" t="str">
        <f>'提出用出場認知書（男子用）'!H41&amp;IF(LEN('提出用出場認知書（男子用）'!I41)=1,"0"&amp;'提出用出場認知書（男子用）'!I41,'提出用出場認知書（男子用）'!I41)&amp;IF(LEN('提出用出場認知書（男子用）'!J41)=1,"0"&amp;'提出用出場認知書（男子用）'!J41,'提出用出場認知書（男子用）'!J41)</f>
        <v/>
      </c>
      <c r="G30" s="55" t="str">
        <f>IF(D30="","",IF('個人種目エントリー（男子用）'!G36="小",1,IF('個人種目エントリー（男子用）'!G36="中",2,IF('個人種目エントリー（男子用）'!G36="高",3,IF('個人種目エントリー（男子用）'!G36="大",4,5)))))</f>
        <v/>
      </c>
      <c r="H30" s="55" t="str">
        <f>ASC('個人種目エントリー（男子用）'!H36)</f>
        <v/>
      </c>
      <c r="I30" s="55" t="str">
        <f>ASC('提出用出場認知書（男子用）'!K41)</f>
        <v/>
      </c>
      <c r="J30" s="55"/>
      <c r="K30" s="56" t="str">
        <f>'個人種目エントリー（男子用）'!J36</f>
        <v/>
      </c>
      <c r="L30" s="53" t="str">
        <f>IF(K30="","",基本データ入力!$D$8)</f>
        <v/>
      </c>
      <c r="M30" s="53"/>
      <c r="N30" s="53"/>
      <c r="O30" s="53"/>
      <c r="P30" s="53"/>
      <c r="Q30" s="53"/>
      <c r="R30" s="55" t="str">
        <f>ASC(IF('個人種目エントリー（男子用）'!M36="自由形","1",IF('個人種目エントリー（男子用）'!M36="背泳ぎ","2",IF('個人種目エントリー（男子用）'!M36="平泳ぎ","3",IF('個人種目エントリー（男子用）'!M36="ﾊﾞﾀﾌﾗｲ","4",IF('個人種目エントリー（男子用）'!M36="個人ﾒﾄﾞﾚｰ","5"," ")))))&amp;IF('個人種目エントリー（男子用）'!K36="50","0050",IF('個人種目エントリー（男子用）'!K36="100","0100",IF('個人種目エントリー（男子用）'!K36="200","0200",IF('個人種目エントリー（男子用）'!K36="25","0025",IF('個人種目エントリー（男子用）'!K36="800","0800",IF('個人種目エントリー（男子用）'!K36="1500","1500"," ")))))))</f>
        <v xml:space="preserve">  </v>
      </c>
      <c r="S30" s="55" t="str">
        <f>IF('個人種目エントリー（男子用）'!M36="","",ASC(IF(LEN('個人種目エントリー（男子用）'!N36)=1,"0"&amp;'個人種目エントリー（男子用）'!N36,'個人種目エントリー（男子用）'!N36))&amp;ASC(IF(LEN('個人種目エントリー（男子用）'!O36)=1,"0"&amp;'個人種目エントリー（男子用）'!O36,'個人種目エントリー（男子用）'!O36))&amp;"."&amp;IF('個人種目エントリー（男子用）'!P36="","0",'個人種目エントリー（男子用）'!P36))</f>
        <v/>
      </c>
      <c r="T30" s="55" t="str">
        <f>ASC(IF('個人種目エントリー（男子用）'!S36="自由形","1",IF('個人種目エントリー（男子用）'!S36="背泳ぎ","2",IF('個人種目エントリー（男子用）'!S36="平泳ぎ","3",IF('個人種目エントリー（男子用）'!S36="ﾊﾞﾀﾌﾗｲ","4",IF('個人種目エントリー（男子用）'!S36="個人ﾒﾄﾞﾚｰ","5"," ")))))&amp;IF('個人種目エントリー（男子用）'!Q36="50","0050",IF('個人種目エントリー（男子用）'!Q36="100","0100",IF('個人種目エントリー（男子用）'!Q36="200","0200",IF('個人種目エントリー（男子用）'!Q36="25","25",IF('個人種目エントリー（男子用）'!Q36="800","0800",IF('個人種目エントリー（男子用）'!Q36="1500","1500"," ")))))))</f>
        <v xml:space="preserve">  </v>
      </c>
      <c r="U30" s="55" t="str">
        <f>IF('個人種目エントリー（男子用）'!S36="","",ASC(IF(LEN('個人種目エントリー（男子用）'!T36)=1,"0"&amp;'個人種目エントリー（男子用）'!T36,'個人種目エントリー（男子用）'!T36))&amp;ASC(IF(LEN('個人種目エントリー（男子用）'!U36)=1,"0"&amp;'個人種目エントリー（男子用）'!U36,'個人種目エントリー（男子用）'!U36))&amp;"."&amp;IF('個人種目エントリー（男子用）'!V36="","0",'個人種目エントリー（男子用）'!V36))</f>
        <v/>
      </c>
      <c r="V30" s="55" t="str">
        <f>ASC(IF('個人種目エントリー（男子用）'!Y36="自由形","1",IF('個人種目エントリー（男子用）'!Y36="背泳ぎ","2",IF('個人種目エントリー（男子用）'!Y36="平泳ぎ","3",IF('個人種目エントリー（男子用）'!Y36="ﾊﾞﾀﾌﾗｲ","4",IF('個人種目エントリー（男子用）'!Y36="個人ﾒﾄﾞﾚｰ","5"," ")))))&amp;IF('個人種目エントリー（男子用）'!W36="50","0050",IF('個人種目エントリー（男子用）'!W36="100","0100",IF('個人種目エントリー（男子用）'!W36="200","0200",IF('個人種目エントリー（男子用）'!W36="25","0025",IF('個人種目エントリー（男子用）'!W36="800","0800",IF('個人種目エントリー（男子用）'!W36="1500","1500"," ")))))))</f>
        <v xml:space="preserve">  </v>
      </c>
      <c r="W30" s="55" t="str">
        <f>IF('個人種目エントリー（男子用）'!Y36="","",ASC(IF(LEN('個人種目エントリー（男子用）'!Z36)=1,"0"&amp;'個人種目エントリー（男子用）'!Z36,'個人種目エントリー（男子用）'!Z36))&amp;ASC(IF(LEN('個人種目エントリー（男子用）'!AA36)=1,"0"&amp;'個人種目エントリー（男子用）'!AA36,'個人種目エントリー（男子用）'!AA36))&amp;"."&amp;IF('個人種目エントリー（男子用）'!AB36="","0",'個人種目エントリー（男子用）'!AB36))</f>
        <v/>
      </c>
      <c r="X30" s="53" t="s">
        <v>106</v>
      </c>
      <c r="Y30" s="53" t="s">
        <v>106</v>
      </c>
      <c r="Z30" s="53" t="s">
        <v>106</v>
      </c>
      <c r="AA30" s="53" t="s">
        <v>106</v>
      </c>
      <c r="AB30" s="53" t="s">
        <v>106</v>
      </c>
      <c r="AC30" s="53" t="s">
        <v>106</v>
      </c>
      <c r="AD30" s="53" t="s">
        <v>106</v>
      </c>
      <c r="AE30" s="53" t="s">
        <v>106</v>
      </c>
      <c r="AF30" s="53" t="s">
        <v>106</v>
      </c>
      <c r="AG30" s="53" t="s">
        <v>106</v>
      </c>
      <c r="AH30" s="53" t="s">
        <v>106</v>
      </c>
      <c r="AI30" s="53" t="s">
        <v>106</v>
      </c>
      <c r="AJ30" s="53" t="s">
        <v>106</v>
      </c>
      <c r="AK30" s="53" t="s">
        <v>106</v>
      </c>
    </row>
    <row r="31" spans="1:37" s="5" customFormat="1">
      <c r="A31" s="55">
        <v>30</v>
      </c>
      <c r="B31" s="55" t="str">
        <f>IF(D31="","",基本データ入力!$L$9&amp;RIGHT(F31,6)&amp;IF('個人種目エントリー（男子用）'!A37="男子",1,5))</f>
        <v/>
      </c>
      <c r="C31" s="55" t="str">
        <f>IF('個人種目エントリー（男子用）'!A37="","",ASC(IF('個人種目エントリー（男子用）'!A37="男子",1,2)))</f>
        <v>1</v>
      </c>
      <c r="D31" s="55" t="str">
        <f>IF('個人種目エントリー（男子用）'!B37="","",'個人種目エントリー（男子用）'!B37)</f>
        <v/>
      </c>
      <c r="E31" s="55" t="str">
        <f>IF(D31="","",ASC('個人種目エントリー（男子用）'!C37))</f>
        <v/>
      </c>
      <c r="F31" s="55" t="str">
        <f>'提出用出場認知書（男子用）'!H42&amp;IF(LEN('提出用出場認知書（男子用）'!I42)=1,"0"&amp;'提出用出場認知書（男子用）'!I42,'提出用出場認知書（男子用）'!I42)&amp;IF(LEN('提出用出場認知書（男子用）'!J42)=1,"0"&amp;'提出用出場認知書（男子用）'!J42,'提出用出場認知書（男子用）'!J42)</f>
        <v/>
      </c>
      <c r="G31" s="55" t="str">
        <f>IF(D31="","",IF('個人種目エントリー（男子用）'!G37="小",1,IF('個人種目エントリー（男子用）'!G37="中",2,IF('個人種目エントリー（男子用）'!G37="高",3,IF('個人種目エントリー（男子用）'!G37="大",4,5)))))</f>
        <v/>
      </c>
      <c r="H31" s="55" t="str">
        <f>ASC('個人種目エントリー（男子用）'!H37)</f>
        <v/>
      </c>
      <c r="I31" s="55" t="str">
        <f>ASC('提出用出場認知書（男子用）'!K42)</f>
        <v/>
      </c>
      <c r="J31" s="55"/>
      <c r="K31" s="56" t="str">
        <f>'個人種目エントリー（男子用）'!J37</f>
        <v/>
      </c>
      <c r="L31" s="53" t="str">
        <f>IF(K31="","",基本データ入力!$D$8)</f>
        <v/>
      </c>
      <c r="M31" s="53"/>
      <c r="N31" s="53"/>
      <c r="O31" s="53"/>
      <c r="P31" s="53"/>
      <c r="Q31" s="53"/>
      <c r="R31" s="55" t="str">
        <f>ASC(IF('個人種目エントリー（男子用）'!M37="自由形","1",IF('個人種目エントリー（男子用）'!M37="背泳ぎ","2",IF('個人種目エントリー（男子用）'!M37="平泳ぎ","3",IF('個人種目エントリー（男子用）'!M37="ﾊﾞﾀﾌﾗｲ","4",IF('個人種目エントリー（男子用）'!M37="個人ﾒﾄﾞﾚｰ","5"," ")))))&amp;IF('個人種目エントリー（男子用）'!K37="50","0050",IF('個人種目エントリー（男子用）'!K37="100","0100",IF('個人種目エントリー（男子用）'!K37="200","0200",IF('個人種目エントリー（男子用）'!K37="25","0025",IF('個人種目エントリー（男子用）'!K37="800","0800",IF('個人種目エントリー（男子用）'!K37="1500","1500"," ")))))))</f>
        <v xml:space="preserve">  </v>
      </c>
      <c r="S31" s="55" t="str">
        <f>IF('個人種目エントリー（男子用）'!M37="","",ASC(IF(LEN('個人種目エントリー（男子用）'!N37)=1,"0"&amp;'個人種目エントリー（男子用）'!N37,'個人種目エントリー（男子用）'!N37))&amp;ASC(IF(LEN('個人種目エントリー（男子用）'!O37)=1,"0"&amp;'個人種目エントリー（男子用）'!O37,'個人種目エントリー（男子用）'!O37))&amp;"."&amp;IF('個人種目エントリー（男子用）'!P37="","0",'個人種目エントリー（男子用）'!P37))</f>
        <v/>
      </c>
      <c r="T31" s="55" t="str">
        <f>ASC(IF('個人種目エントリー（男子用）'!S37="自由形","1",IF('個人種目エントリー（男子用）'!S37="背泳ぎ","2",IF('個人種目エントリー（男子用）'!S37="平泳ぎ","3",IF('個人種目エントリー（男子用）'!S37="ﾊﾞﾀﾌﾗｲ","4",IF('個人種目エントリー（男子用）'!S37="個人ﾒﾄﾞﾚｰ","5"," ")))))&amp;IF('個人種目エントリー（男子用）'!Q37="50","0050",IF('個人種目エントリー（男子用）'!Q37="100","0100",IF('個人種目エントリー（男子用）'!Q37="200","0200",IF('個人種目エントリー（男子用）'!Q37="25","25",IF('個人種目エントリー（男子用）'!Q37="800","0800",IF('個人種目エントリー（男子用）'!Q37="1500","1500"," ")))))))</f>
        <v xml:space="preserve">  </v>
      </c>
      <c r="U31" s="55" t="str">
        <f>IF('個人種目エントリー（男子用）'!S37="","",ASC(IF(LEN('個人種目エントリー（男子用）'!T37)=1,"0"&amp;'個人種目エントリー（男子用）'!T37,'個人種目エントリー（男子用）'!T37))&amp;ASC(IF(LEN('個人種目エントリー（男子用）'!U37)=1,"0"&amp;'個人種目エントリー（男子用）'!U37,'個人種目エントリー（男子用）'!U37))&amp;"."&amp;IF('個人種目エントリー（男子用）'!V37="","0",'個人種目エントリー（男子用）'!V37))</f>
        <v/>
      </c>
      <c r="V31" s="55" t="str">
        <f>ASC(IF('個人種目エントリー（男子用）'!Y37="自由形","1",IF('個人種目エントリー（男子用）'!Y37="背泳ぎ","2",IF('個人種目エントリー（男子用）'!Y37="平泳ぎ","3",IF('個人種目エントリー（男子用）'!Y37="ﾊﾞﾀﾌﾗｲ","4",IF('個人種目エントリー（男子用）'!Y37="個人ﾒﾄﾞﾚｰ","5"," ")))))&amp;IF('個人種目エントリー（男子用）'!W37="50","0050",IF('個人種目エントリー（男子用）'!W37="100","0100",IF('個人種目エントリー（男子用）'!W37="200","0200",IF('個人種目エントリー（男子用）'!W37="25","0025",IF('個人種目エントリー（男子用）'!W37="800","0800",IF('個人種目エントリー（男子用）'!W37="1500","1500"," ")))))))</f>
        <v xml:space="preserve">  </v>
      </c>
      <c r="W31" s="55" t="str">
        <f>IF('個人種目エントリー（男子用）'!Y37="","",ASC(IF(LEN('個人種目エントリー（男子用）'!Z37)=1,"0"&amp;'個人種目エントリー（男子用）'!Z37,'個人種目エントリー（男子用）'!Z37))&amp;ASC(IF(LEN('個人種目エントリー（男子用）'!AA37)=1,"0"&amp;'個人種目エントリー（男子用）'!AA37,'個人種目エントリー（男子用）'!AA37))&amp;"."&amp;IF('個人種目エントリー（男子用）'!AB37="","0",'個人種目エントリー（男子用）'!AB37))</f>
        <v/>
      </c>
      <c r="X31" s="53" t="s">
        <v>106</v>
      </c>
      <c r="Y31" s="53" t="s">
        <v>106</v>
      </c>
      <c r="Z31" s="53" t="s">
        <v>106</v>
      </c>
      <c r="AA31" s="53" t="s">
        <v>106</v>
      </c>
      <c r="AB31" s="53" t="s">
        <v>106</v>
      </c>
      <c r="AC31" s="53" t="s">
        <v>106</v>
      </c>
      <c r="AD31" s="53" t="s">
        <v>106</v>
      </c>
      <c r="AE31" s="53" t="s">
        <v>106</v>
      </c>
      <c r="AF31" s="53" t="s">
        <v>106</v>
      </c>
      <c r="AG31" s="53" t="s">
        <v>106</v>
      </c>
      <c r="AH31" s="53" t="s">
        <v>106</v>
      </c>
      <c r="AI31" s="53" t="s">
        <v>106</v>
      </c>
      <c r="AJ31" s="53" t="s">
        <v>106</v>
      </c>
      <c r="AK31" s="53" t="s">
        <v>106</v>
      </c>
    </row>
    <row r="32" spans="1:37" s="5" customFormat="1">
      <c r="A32" s="55">
        <v>31</v>
      </c>
      <c r="B32" s="55" t="str">
        <f>IF(D32="","",基本データ入力!$L$9&amp;RIGHT(F32,6)&amp;IF('個人種目エントリー（男子用）'!A38="男子",1,5))</f>
        <v/>
      </c>
      <c r="C32" s="55" t="str">
        <f>IF('個人種目エントリー（男子用）'!A38="","",ASC(IF('個人種目エントリー（男子用）'!A38="男子",1,2)))</f>
        <v>1</v>
      </c>
      <c r="D32" s="55" t="str">
        <f>IF('個人種目エントリー（男子用）'!B38="","",'個人種目エントリー（男子用）'!B38)</f>
        <v/>
      </c>
      <c r="E32" s="55" t="str">
        <f>IF(D32="","",ASC('個人種目エントリー（男子用）'!C38))</f>
        <v/>
      </c>
      <c r="F32" s="55" t="str">
        <f>'提出用出場認知書（男子用）'!H43&amp;IF(LEN('提出用出場認知書（男子用）'!I43)=1,"0"&amp;'提出用出場認知書（男子用）'!I43,'提出用出場認知書（男子用）'!I43)&amp;IF(LEN('提出用出場認知書（男子用）'!J43)=1,"0"&amp;'提出用出場認知書（男子用）'!J43,'提出用出場認知書（男子用）'!J43)</f>
        <v/>
      </c>
      <c r="G32" s="55" t="str">
        <f>IF(D32="","",IF('個人種目エントリー（男子用）'!G38="小",1,IF('個人種目エントリー（男子用）'!G38="中",2,IF('個人種目エントリー（男子用）'!G38="高",3,IF('個人種目エントリー（男子用）'!G38="大",4,5)))))</f>
        <v/>
      </c>
      <c r="H32" s="55" t="str">
        <f>ASC('個人種目エントリー（男子用）'!H38)</f>
        <v/>
      </c>
      <c r="I32" s="55" t="str">
        <f>ASC('提出用出場認知書（男子用）'!K43)</f>
        <v/>
      </c>
      <c r="J32" s="55"/>
      <c r="K32" s="56" t="str">
        <f>'個人種目エントリー（男子用）'!J38</f>
        <v/>
      </c>
      <c r="L32" s="53" t="str">
        <f>IF(K32="","",基本データ入力!$D$8)</f>
        <v/>
      </c>
      <c r="M32" s="53"/>
      <c r="N32" s="53"/>
      <c r="O32" s="53"/>
      <c r="P32" s="53"/>
      <c r="Q32" s="53"/>
      <c r="R32" s="55" t="str">
        <f>ASC(IF('個人種目エントリー（男子用）'!M38="自由形","1",IF('個人種目エントリー（男子用）'!M38="背泳ぎ","2",IF('個人種目エントリー（男子用）'!M38="平泳ぎ","3",IF('個人種目エントリー（男子用）'!M38="ﾊﾞﾀﾌﾗｲ","4",IF('個人種目エントリー（男子用）'!M38="個人ﾒﾄﾞﾚｰ","5"," ")))))&amp;IF('個人種目エントリー（男子用）'!K38="50","0050",IF('個人種目エントリー（男子用）'!K38="100","0100",IF('個人種目エントリー（男子用）'!K38="200","0200",IF('個人種目エントリー（男子用）'!K38="25","0025",IF('個人種目エントリー（男子用）'!K38="800","0800",IF('個人種目エントリー（男子用）'!K38="1500","1500"," ")))))))</f>
        <v xml:space="preserve">  </v>
      </c>
      <c r="S32" s="55" t="str">
        <f>IF('個人種目エントリー（男子用）'!M38="","",ASC(IF(LEN('個人種目エントリー（男子用）'!N38)=1,"0"&amp;'個人種目エントリー（男子用）'!N38,'個人種目エントリー（男子用）'!N38))&amp;ASC(IF(LEN('個人種目エントリー（男子用）'!O38)=1,"0"&amp;'個人種目エントリー（男子用）'!O38,'個人種目エントリー（男子用）'!O38))&amp;"."&amp;IF('個人種目エントリー（男子用）'!P38="","0",'個人種目エントリー（男子用）'!P38))</f>
        <v/>
      </c>
      <c r="T32" s="55" t="str">
        <f>ASC(IF('個人種目エントリー（男子用）'!S38="自由形","1",IF('個人種目エントリー（男子用）'!S38="背泳ぎ","2",IF('個人種目エントリー（男子用）'!S38="平泳ぎ","3",IF('個人種目エントリー（男子用）'!S38="ﾊﾞﾀﾌﾗｲ","4",IF('個人種目エントリー（男子用）'!S38="個人ﾒﾄﾞﾚｰ","5"," ")))))&amp;IF('個人種目エントリー（男子用）'!Q38="50","0050",IF('個人種目エントリー（男子用）'!Q38="100","0100",IF('個人種目エントリー（男子用）'!Q38="200","0200",IF('個人種目エントリー（男子用）'!Q38="25","25",IF('個人種目エントリー（男子用）'!Q38="800","0800",IF('個人種目エントリー（男子用）'!Q38="1500","1500"," ")))))))</f>
        <v xml:space="preserve">  </v>
      </c>
      <c r="U32" s="55" t="str">
        <f>IF('個人種目エントリー（男子用）'!S38="","",ASC(IF(LEN('個人種目エントリー（男子用）'!T38)=1,"0"&amp;'個人種目エントリー（男子用）'!T38,'個人種目エントリー（男子用）'!T38))&amp;ASC(IF(LEN('個人種目エントリー（男子用）'!U38)=1,"0"&amp;'個人種目エントリー（男子用）'!U38,'個人種目エントリー（男子用）'!U38))&amp;"."&amp;IF('個人種目エントリー（男子用）'!V38="","0",'個人種目エントリー（男子用）'!V38))</f>
        <v/>
      </c>
      <c r="V32" s="55" t="str">
        <f>ASC(IF('個人種目エントリー（男子用）'!Y38="自由形","1",IF('個人種目エントリー（男子用）'!Y38="背泳ぎ","2",IF('個人種目エントリー（男子用）'!Y38="平泳ぎ","3",IF('個人種目エントリー（男子用）'!Y38="ﾊﾞﾀﾌﾗｲ","4",IF('個人種目エントリー（男子用）'!Y38="個人ﾒﾄﾞﾚｰ","5"," ")))))&amp;IF('個人種目エントリー（男子用）'!W38="50","0050",IF('個人種目エントリー（男子用）'!W38="100","0100",IF('個人種目エントリー（男子用）'!W38="200","0200",IF('個人種目エントリー（男子用）'!W38="25","0025",IF('個人種目エントリー（男子用）'!W38="800","0800",IF('個人種目エントリー（男子用）'!W38="1500","1500"," ")))))))</f>
        <v xml:space="preserve">  </v>
      </c>
      <c r="W32" s="55" t="str">
        <f>IF('個人種目エントリー（男子用）'!Y38="","",ASC(IF(LEN('個人種目エントリー（男子用）'!Z38)=1,"0"&amp;'個人種目エントリー（男子用）'!Z38,'個人種目エントリー（男子用）'!Z38))&amp;ASC(IF(LEN('個人種目エントリー（男子用）'!AA38)=1,"0"&amp;'個人種目エントリー（男子用）'!AA38,'個人種目エントリー（男子用）'!AA38))&amp;"."&amp;IF('個人種目エントリー（男子用）'!AB38="","0",'個人種目エントリー（男子用）'!AB38))</f>
        <v/>
      </c>
      <c r="X32" s="53" t="s">
        <v>106</v>
      </c>
      <c r="Y32" s="53" t="s">
        <v>106</v>
      </c>
      <c r="Z32" s="53" t="s">
        <v>106</v>
      </c>
      <c r="AA32" s="53" t="s">
        <v>106</v>
      </c>
      <c r="AB32" s="53" t="s">
        <v>106</v>
      </c>
      <c r="AC32" s="53" t="s">
        <v>106</v>
      </c>
      <c r="AD32" s="53" t="s">
        <v>106</v>
      </c>
      <c r="AE32" s="53" t="s">
        <v>106</v>
      </c>
      <c r="AF32" s="53" t="s">
        <v>106</v>
      </c>
      <c r="AG32" s="53" t="s">
        <v>106</v>
      </c>
      <c r="AH32" s="53" t="s">
        <v>106</v>
      </c>
      <c r="AI32" s="53" t="s">
        <v>106</v>
      </c>
      <c r="AJ32" s="53" t="s">
        <v>106</v>
      </c>
      <c r="AK32" s="53" t="s">
        <v>106</v>
      </c>
    </row>
    <row r="33" spans="1:47" s="5" customFormat="1">
      <c r="A33" s="55">
        <v>32</v>
      </c>
      <c r="B33" s="55" t="str">
        <f>IF(D33="","",基本データ入力!$L$9&amp;RIGHT(F33,6)&amp;IF('個人種目エントリー（男子用）'!A39="男子",1,5))</f>
        <v/>
      </c>
      <c r="C33" s="55" t="str">
        <f>IF('個人種目エントリー（男子用）'!A39="","",ASC(IF('個人種目エントリー（男子用）'!A39="男子",1,2)))</f>
        <v>1</v>
      </c>
      <c r="D33" s="55" t="str">
        <f>IF('個人種目エントリー（男子用）'!B39="","",'個人種目エントリー（男子用）'!B39)</f>
        <v/>
      </c>
      <c r="E33" s="55" t="str">
        <f>IF(D33="","",ASC('個人種目エントリー（男子用）'!C39))</f>
        <v/>
      </c>
      <c r="F33" s="55" t="str">
        <f>'提出用出場認知書（男子用）'!H44&amp;IF(LEN('提出用出場認知書（男子用）'!I44)=1,"0"&amp;'提出用出場認知書（男子用）'!I44,'提出用出場認知書（男子用）'!I44)&amp;IF(LEN('提出用出場認知書（男子用）'!J44)=1,"0"&amp;'提出用出場認知書（男子用）'!J44,'提出用出場認知書（男子用）'!J44)</f>
        <v/>
      </c>
      <c r="G33" s="55" t="str">
        <f>IF(D33="","",IF('個人種目エントリー（男子用）'!G39="小",1,IF('個人種目エントリー（男子用）'!G39="中",2,IF('個人種目エントリー（男子用）'!G39="高",3,IF('個人種目エントリー（男子用）'!G39="大",4,5)))))</f>
        <v/>
      </c>
      <c r="H33" s="55" t="str">
        <f>ASC('個人種目エントリー（男子用）'!H39)</f>
        <v/>
      </c>
      <c r="I33" s="55" t="str">
        <f>ASC('提出用出場認知書（男子用）'!K44)</f>
        <v/>
      </c>
      <c r="J33" s="55"/>
      <c r="K33" s="56" t="str">
        <f>'個人種目エントリー（男子用）'!J39</f>
        <v/>
      </c>
      <c r="L33" s="53" t="str">
        <f>IF(K33="","",基本データ入力!$D$8)</f>
        <v/>
      </c>
      <c r="M33" s="53"/>
      <c r="N33" s="53"/>
      <c r="O33" s="53"/>
      <c r="P33" s="53"/>
      <c r="Q33" s="53"/>
      <c r="R33" s="55" t="str">
        <f>ASC(IF('個人種目エントリー（男子用）'!M39="自由形","1",IF('個人種目エントリー（男子用）'!M39="背泳ぎ","2",IF('個人種目エントリー（男子用）'!M39="平泳ぎ","3",IF('個人種目エントリー（男子用）'!M39="ﾊﾞﾀﾌﾗｲ","4",IF('個人種目エントリー（男子用）'!M39="個人ﾒﾄﾞﾚｰ","5"," ")))))&amp;IF('個人種目エントリー（男子用）'!K39="50","0050",IF('個人種目エントリー（男子用）'!K39="100","0100",IF('個人種目エントリー（男子用）'!K39="200","0200",IF('個人種目エントリー（男子用）'!K39="25","0025",IF('個人種目エントリー（男子用）'!K39="800","0800",IF('個人種目エントリー（男子用）'!K39="1500","1500"," ")))))))</f>
        <v xml:space="preserve">  </v>
      </c>
      <c r="S33" s="55" t="str">
        <f>IF('個人種目エントリー（男子用）'!M39="","",ASC(IF(LEN('個人種目エントリー（男子用）'!N39)=1,"0"&amp;'個人種目エントリー（男子用）'!N39,'個人種目エントリー（男子用）'!N39))&amp;ASC(IF(LEN('個人種目エントリー（男子用）'!O39)=1,"0"&amp;'個人種目エントリー（男子用）'!O39,'個人種目エントリー（男子用）'!O39))&amp;"."&amp;IF('個人種目エントリー（男子用）'!P39="","0",'個人種目エントリー（男子用）'!P39))</f>
        <v/>
      </c>
      <c r="T33" s="55" t="str">
        <f>ASC(IF('個人種目エントリー（男子用）'!S39="自由形","1",IF('個人種目エントリー（男子用）'!S39="背泳ぎ","2",IF('個人種目エントリー（男子用）'!S39="平泳ぎ","3",IF('個人種目エントリー（男子用）'!S39="ﾊﾞﾀﾌﾗｲ","4",IF('個人種目エントリー（男子用）'!S39="個人ﾒﾄﾞﾚｰ","5"," ")))))&amp;IF('個人種目エントリー（男子用）'!Q39="50","0050",IF('個人種目エントリー（男子用）'!Q39="100","0100",IF('個人種目エントリー（男子用）'!Q39="200","0200",IF('個人種目エントリー（男子用）'!Q39="25","25",IF('個人種目エントリー（男子用）'!Q39="800","0800",IF('個人種目エントリー（男子用）'!Q39="1500","1500"," ")))))))</f>
        <v xml:space="preserve">  </v>
      </c>
      <c r="U33" s="55" t="str">
        <f>IF('個人種目エントリー（男子用）'!S39="","",ASC(IF(LEN('個人種目エントリー（男子用）'!T39)=1,"0"&amp;'個人種目エントリー（男子用）'!T39,'個人種目エントリー（男子用）'!T39))&amp;ASC(IF(LEN('個人種目エントリー（男子用）'!U39)=1,"0"&amp;'個人種目エントリー（男子用）'!U39,'個人種目エントリー（男子用）'!U39))&amp;"."&amp;IF('個人種目エントリー（男子用）'!V39="","0",'個人種目エントリー（男子用）'!V39))</f>
        <v/>
      </c>
      <c r="V33" s="55" t="str">
        <f>ASC(IF('個人種目エントリー（男子用）'!Y39="自由形","1",IF('個人種目エントリー（男子用）'!Y39="背泳ぎ","2",IF('個人種目エントリー（男子用）'!Y39="平泳ぎ","3",IF('個人種目エントリー（男子用）'!Y39="ﾊﾞﾀﾌﾗｲ","4",IF('個人種目エントリー（男子用）'!Y39="個人ﾒﾄﾞﾚｰ","5"," ")))))&amp;IF('個人種目エントリー（男子用）'!W39="50","0050",IF('個人種目エントリー（男子用）'!W39="100","0100",IF('個人種目エントリー（男子用）'!W39="200","0200",IF('個人種目エントリー（男子用）'!W39="25","0025",IF('個人種目エントリー（男子用）'!W39="800","0800",IF('個人種目エントリー（男子用）'!W39="1500","1500"," ")))))))</f>
        <v xml:space="preserve">  </v>
      </c>
      <c r="W33" s="55" t="str">
        <f>IF('個人種目エントリー（男子用）'!Y39="","",ASC(IF(LEN('個人種目エントリー（男子用）'!Z39)=1,"0"&amp;'個人種目エントリー（男子用）'!Z39,'個人種目エントリー（男子用）'!Z39))&amp;ASC(IF(LEN('個人種目エントリー（男子用）'!AA39)=1,"0"&amp;'個人種目エントリー（男子用）'!AA39,'個人種目エントリー（男子用）'!AA39))&amp;"."&amp;IF('個人種目エントリー（男子用）'!AB39="","0",'個人種目エントリー（男子用）'!AB39))</f>
        <v/>
      </c>
      <c r="X33" s="53" t="s">
        <v>106</v>
      </c>
      <c r="Y33" s="53" t="s">
        <v>106</v>
      </c>
      <c r="Z33" s="53" t="s">
        <v>106</v>
      </c>
      <c r="AA33" s="53" t="s">
        <v>106</v>
      </c>
      <c r="AB33" s="53" t="s">
        <v>106</v>
      </c>
      <c r="AC33" s="53" t="s">
        <v>106</v>
      </c>
      <c r="AD33" s="53" t="s">
        <v>106</v>
      </c>
      <c r="AE33" s="53" t="s">
        <v>106</v>
      </c>
      <c r="AF33" s="53" t="s">
        <v>106</v>
      </c>
      <c r="AG33" s="53" t="s">
        <v>106</v>
      </c>
      <c r="AH33" s="53" t="s">
        <v>106</v>
      </c>
      <c r="AI33" s="53" t="s">
        <v>106</v>
      </c>
      <c r="AJ33" s="53" t="s">
        <v>106</v>
      </c>
      <c r="AK33" s="53" t="s">
        <v>106</v>
      </c>
    </row>
    <row r="34" spans="1:47" s="5" customFormat="1">
      <c r="A34" s="55">
        <v>33</v>
      </c>
      <c r="B34" s="55" t="str">
        <f>IF(D34="","",基本データ入力!$L$9&amp;RIGHT(F34,6)&amp;IF('個人種目エントリー（男子用）'!A40="男子",1,5))</f>
        <v/>
      </c>
      <c r="C34" s="55" t="str">
        <f>IF('個人種目エントリー（男子用）'!A40="","",ASC(IF('個人種目エントリー（男子用）'!A40="男子",1,2)))</f>
        <v>1</v>
      </c>
      <c r="D34" s="55" t="str">
        <f>IF('個人種目エントリー（男子用）'!B40="","",'個人種目エントリー（男子用）'!B40)</f>
        <v/>
      </c>
      <c r="E34" s="55" t="str">
        <f>IF(D34="","",ASC('個人種目エントリー（男子用）'!C40))</f>
        <v/>
      </c>
      <c r="F34" s="55" t="str">
        <f>'提出用出場認知書（男子用）'!H45&amp;IF(LEN('提出用出場認知書（男子用）'!I45)=1,"0"&amp;'提出用出場認知書（男子用）'!I45,'提出用出場認知書（男子用）'!I45)&amp;IF(LEN('提出用出場認知書（男子用）'!J45)=1,"0"&amp;'提出用出場認知書（男子用）'!J45,'提出用出場認知書（男子用）'!J45)</f>
        <v/>
      </c>
      <c r="G34" s="55" t="str">
        <f>IF(D34="","",IF('個人種目エントリー（男子用）'!G40="小",1,IF('個人種目エントリー（男子用）'!G40="中",2,IF('個人種目エントリー（男子用）'!G40="高",3,IF('個人種目エントリー（男子用）'!G40="大",4,5)))))</f>
        <v/>
      </c>
      <c r="H34" s="55" t="str">
        <f>ASC('個人種目エントリー（男子用）'!H40)</f>
        <v/>
      </c>
      <c r="I34" s="55" t="str">
        <f>ASC('提出用出場認知書（男子用）'!K45)</f>
        <v/>
      </c>
      <c r="J34" s="55"/>
      <c r="K34" s="56" t="str">
        <f>'個人種目エントリー（男子用）'!J40</f>
        <v/>
      </c>
      <c r="L34" s="53" t="str">
        <f>IF(K34="","",基本データ入力!$D$8)</f>
        <v/>
      </c>
      <c r="M34" s="53"/>
      <c r="N34" s="53"/>
      <c r="O34" s="53"/>
      <c r="P34" s="53"/>
      <c r="Q34" s="53"/>
      <c r="R34" s="55" t="str">
        <f>ASC(IF('個人種目エントリー（男子用）'!M40="自由形","1",IF('個人種目エントリー（男子用）'!M40="背泳ぎ","2",IF('個人種目エントリー（男子用）'!M40="平泳ぎ","3",IF('個人種目エントリー（男子用）'!M40="ﾊﾞﾀﾌﾗｲ","4",IF('個人種目エントリー（男子用）'!M40="個人ﾒﾄﾞﾚｰ","5"," ")))))&amp;IF('個人種目エントリー（男子用）'!K40="50","0050",IF('個人種目エントリー（男子用）'!K40="100","0100",IF('個人種目エントリー（男子用）'!K40="200","0200",IF('個人種目エントリー（男子用）'!K40="25","0025",IF('個人種目エントリー（男子用）'!K40="800","0800",IF('個人種目エントリー（男子用）'!K40="1500","1500"," ")))))))</f>
        <v xml:space="preserve">  </v>
      </c>
      <c r="S34" s="55" t="str">
        <f>IF('個人種目エントリー（男子用）'!M40="","",ASC(IF(LEN('個人種目エントリー（男子用）'!N40)=1,"0"&amp;'個人種目エントリー（男子用）'!N40,'個人種目エントリー（男子用）'!N40))&amp;ASC(IF(LEN('個人種目エントリー（男子用）'!O40)=1,"0"&amp;'個人種目エントリー（男子用）'!O40,'個人種目エントリー（男子用）'!O40))&amp;"."&amp;IF('個人種目エントリー（男子用）'!P40="","0",'個人種目エントリー（男子用）'!P40))</f>
        <v/>
      </c>
      <c r="T34" s="55" t="str">
        <f>ASC(IF('個人種目エントリー（男子用）'!S40="自由形","1",IF('個人種目エントリー（男子用）'!S40="背泳ぎ","2",IF('個人種目エントリー（男子用）'!S40="平泳ぎ","3",IF('個人種目エントリー（男子用）'!S40="ﾊﾞﾀﾌﾗｲ","4",IF('個人種目エントリー（男子用）'!S40="個人ﾒﾄﾞﾚｰ","5"," ")))))&amp;IF('個人種目エントリー（男子用）'!Q40="50","0050",IF('個人種目エントリー（男子用）'!Q40="100","0100",IF('個人種目エントリー（男子用）'!Q40="200","0200",IF('個人種目エントリー（男子用）'!Q40="25","25",IF('個人種目エントリー（男子用）'!Q40="800","0800",IF('個人種目エントリー（男子用）'!Q40="1500","1500"," ")))))))</f>
        <v xml:space="preserve">  </v>
      </c>
      <c r="U34" s="55" t="str">
        <f>IF('個人種目エントリー（男子用）'!S40="","",ASC(IF(LEN('個人種目エントリー（男子用）'!T40)=1,"0"&amp;'個人種目エントリー（男子用）'!T40,'個人種目エントリー（男子用）'!T40))&amp;ASC(IF(LEN('個人種目エントリー（男子用）'!U40)=1,"0"&amp;'個人種目エントリー（男子用）'!U40,'個人種目エントリー（男子用）'!U40))&amp;"."&amp;IF('個人種目エントリー（男子用）'!V40="","0",'個人種目エントリー（男子用）'!V40))</f>
        <v/>
      </c>
      <c r="V34" s="55" t="str">
        <f>ASC(IF('個人種目エントリー（男子用）'!Y40="自由形","1",IF('個人種目エントリー（男子用）'!Y40="背泳ぎ","2",IF('個人種目エントリー（男子用）'!Y40="平泳ぎ","3",IF('個人種目エントリー（男子用）'!Y40="ﾊﾞﾀﾌﾗｲ","4",IF('個人種目エントリー（男子用）'!Y40="個人ﾒﾄﾞﾚｰ","5"," ")))))&amp;IF('個人種目エントリー（男子用）'!W40="50","0050",IF('個人種目エントリー（男子用）'!W40="100","0100",IF('個人種目エントリー（男子用）'!W40="200","0200",IF('個人種目エントリー（男子用）'!W40="25","0025",IF('個人種目エントリー（男子用）'!W40="800","0800",IF('個人種目エントリー（男子用）'!W40="1500","1500"," ")))))))</f>
        <v xml:space="preserve">  </v>
      </c>
      <c r="W34" s="55" t="str">
        <f>IF('個人種目エントリー（男子用）'!Y40="","",ASC(IF(LEN('個人種目エントリー（男子用）'!Z40)=1,"0"&amp;'個人種目エントリー（男子用）'!Z40,'個人種目エントリー（男子用）'!Z40))&amp;ASC(IF(LEN('個人種目エントリー（男子用）'!AA40)=1,"0"&amp;'個人種目エントリー（男子用）'!AA40,'個人種目エントリー（男子用）'!AA40))&amp;"."&amp;IF('個人種目エントリー（男子用）'!AB40="","0",'個人種目エントリー（男子用）'!AB40))</f>
        <v/>
      </c>
      <c r="X34" s="53" t="s">
        <v>106</v>
      </c>
      <c r="Y34" s="53" t="s">
        <v>106</v>
      </c>
      <c r="Z34" s="53" t="s">
        <v>106</v>
      </c>
      <c r="AA34" s="53" t="s">
        <v>106</v>
      </c>
      <c r="AB34" s="53" t="s">
        <v>106</v>
      </c>
      <c r="AC34" s="53" t="s">
        <v>106</v>
      </c>
      <c r="AD34" s="53" t="s">
        <v>106</v>
      </c>
      <c r="AE34" s="53" t="s">
        <v>106</v>
      </c>
      <c r="AF34" s="53" t="s">
        <v>106</v>
      </c>
      <c r="AG34" s="53" t="s">
        <v>106</v>
      </c>
      <c r="AH34" s="53" t="s">
        <v>106</v>
      </c>
      <c r="AI34" s="53" t="s">
        <v>106</v>
      </c>
      <c r="AJ34" s="53" t="s">
        <v>106</v>
      </c>
      <c r="AK34" s="53" t="s">
        <v>106</v>
      </c>
    </row>
    <row r="35" spans="1:47" s="5" customFormat="1">
      <c r="A35" s="55">
        <v>34</v>
      </c>
      <c r="B35" s="55" t="str">
        <f>IF(D35="","",基本データ入力!$L$9&amp;RIGHT(F35,6)&amp;IF('個人種目エントリー（男子用）'!A41="男子",1,5))</f>
        <v/>
      </c>
      <c r="C35" s="55" t="str">
        <f>IF('個人種目エントリー（男子用）'!A41="","",ASC(IF('個人種目エントリー（男子用）'!A41="男子",1,2)))</f>
        <v>1</v>
      </c>
      <c r="D35" s="55" t="str">
        <f>IF('個人種目エントリー（男子用）'!B41="","",'個人種目エントリー（男子用）'!B41)</f>
        <v/>
      </c>
      <c r="E35" s="55" t="str">
        <f>IF(D35="","",ASC('個人種目エントリー（男子用）'!C41))</f>
        <v/>
      </c>
      <c r="F35" s="55" t="str">
        <f>'提出用出場認知書（男子用）'!H46&amp;IF(LEN('提出用出場認知書（男子用）'!I46)=1,"0"&amp;'提出用出場認知書（男子用）'!I46,'提出用出場認知書（男子用）'!I46)&amp;IF(LEN('提出用出場認知書（男子用）'!J46)=1,"0"&amp;'提出用出場認知書（男子用）'!J46,'提出用出場認知書（男子用）'!J46)</f>
        <v/>
      </c>
      <c r="G35" s="55" t="str">
        <f>IF(D35="","",IF('個人種目エントリー（男子用）'!G41="小",1,IF('個人種目エントリー（男子用）'!G41="中",2,IF('個人種目エントリー（男子用）'!G41="高",3,IF('個人種目エントリー（男子用）'!G41="大",4,5)))))</f>
        <v/>
      </c>
      <c r="H35" s="55" t="str">
        <f>ASC('個人種目エントリー（男子用）'!H41)</f>
        <v/>
      </c>
      <c r="I35" s="55" t="str">
        <f>ASC('提出用出場認知書（男子用）'!K46)</f>
        <v/>
      </c>
      <c r="J35" s="55"/>
      <c r="K35" s="56" t="str">
        <f>'個人種目エントリー（男子用）'!J41</f>
        <v/>
      </c>
      <c r="L35" s="53" t="str">
        <f>IF(K35="","",基本データ入力!$D$8)</f>
        <v/>
      </c>
      <c r="M35" s="53"/>
      <c r="N35" s="53"/>
      <c r="O35" s="53"/>
      <c r="P35" s="53"/>
      <c r="Q35" s="53"/>
      <c r="R35" s="55" t="str">
        <f>ASC(IF('個人種目エントリー（男子用）'!M41="自由形","1",IF('個人種目エントリー（男子用）'!M41="背泳ぎ","2",IF('個人種目エントリー（男子用）'!M41="平泳ぎ","3",IF('個人種目エントリー（男子用）'!M41="ﾊﾞﾀﾌﾗｲ","4",IF('個人種目エントリー（男子用）'!M41="個人ﾒﾄﾞﾚｰ","5"," ")))))&amp;IF('個人種目エントリー（男子用）'!K41="50","0050",IF('個人種目エントリー（男子用）'!K41="100","0100",IF('個人種目エントリー（男子用）'!K41="200","0200",IF('個人種目エントリー（男子用）'!K41="25","0025",IF('個人種目エントリー（男子用）'!K41="800","0800",IF('個人種目エントリー（男子用）'!K41="1500","1500"," ")))))))</f>
        <v xml:space="preserve">  </v>
      </c>
      <c r="S35" s="55" t="str">
        <f>IF('個人種目エントリー（男子用）'!M41="","",ASC(IF(LEN('個人種目エントリー（男子用）'!N41)=1,"0"&amp;'個人種目エントリー（男子用）'!N41,'個人種目エントリー（男子用）'!N41))&amp;ASC(IF(LEN('個人種目エントリー（男子用）'!O41)=1,"0"&amp;'個人種目エントリー（男子用）'!O41,'個人種目エントリー（男子用）'!O41))&amp;"."&amp;IF('個人種目エントリー（男子用）'!P41="","0",'個人種目エントリー（男子用）'!P41))</f>
        <v/>
      </c>
      <c r="T35" s="55" t="str">
        <f>ASC(IF('個人種目エントリー（男子用）'!S41="自由形","1",IF('個人種目エントリー（男子用）'!S41="背泳ぎ","2",IF('個人種目エントリー（男子用）'!S41="平泳ぎ","3",IF('個人種目エントリー（男子用）'!S41="ﾊﾞﾀﾌﾗｲ","4",IF('個人種目エントリー（男子用）'!S41="個人ﾒﾄﾞﾚｰ","5"," ")))))&amp;IF('個人種目エントリー（男子用）'!Q41="50","0050",IF('個人種目エントリー（男子用）'!Q41="100","0100",IF('個人種目エントリー（男子用）'!Q41="200","0200",IF('個人種目エントリー（男子用）'!Q41="25","25",IF('個人種目エントリー（男子用）'!Q41="800","0800",IF('個人種目エントリー（男子用）'!Q41="1500","1500"," ")))))))</f>
        <v xml:space="preserve">  </v>
      </c>
      <c r="U35" s="55" t="str">
        <f>IF('個人種目エントリー（男子用）'!S41="","",ASC(IF(LEN('個人種目エントリー（男子用）'!T41)=1,"0"&amp;'個人種目エントリー（男子用）'!T41,'個人種目エントリー（男子用）'!T41))&amp;ASC(IF(LEN('個人種目エントリー（男子用）'!U41)=1,"0"&amp;'個人種目エントリー（男子用）'!U41,'個人種目エントリー（男子用）'!U41))&amp;"."&amp;IF('個人種目エントリー（男子用）'!V41="","0",'個人種目エントリー（男子用）'!V41))</f>
        <v/>
      </c>
      <c r="V35" s="55" t="str">
        <f>ASC(IF('個人種目エントリー（男子用）'!Y41="自由形","1",IF('個人種目エントリー（男子用）'!Y41="背泳ぎ","2",IF('個人種目エントリー（男子用）'!Y41="平泳ぎ","3",IF('個人種目エントリー（男子用）'!Y41="ﾊﾞﾀﾌﾗｲ","4",IF('個人種目エントリー（男子用）'!Y41="個人ﾒﾄﾞﾚｰ","5"," ")))))&amp;IF('個人種目エントリー（男子用）'!W41="50","0050",IF('個人種目エントリー（男子用）'!W41="100","0100",IF('個人種目エントリー（男子用）'!W41="200","0200",IF('個人種目エントリー（男子用）'!W41="25","0025",IF('個人種目エントリー（男子用）'!W41="800","0800",IF('個人種目エントリー（男子用）'!W41="1500","1500"," ")))))))</f>
        <v xml:space="preserve">  </v>
      </c>
      <c r="W35" s="55" t="str">
        <f>IF('個人種目エントリー（男子用）'!Y41="","",ASC(IF(LEN('個人種目エントリー（男子用）'!Z41)=1,"0"&amp;'個人種目エントリー（男子用）'!Z41,'個人種目エントリー（男子用）'!Z41))&amp;ASC(IF(LEN('個人種目エントリー（男子用）'!AA41)=1,"0"&amp;'個人種目エントリー（男子用）'!AA41,'個人種目エントリー（男子用）'!AA41))&amp;"."&amp;IF('個人種目エントリー（男子用）'!AB41="","0",'個人種目エントリー（男子用）'!AB41))</f>
        <v/>
      </c>
      <c r="X35" s="53" t="s">
        <v>106</v>
      </c>
      <c r="Y35" s="53" t="s">
        <v>106</v>
      </c>
      <c r="Z35" s="53" t="s">
        <v>106</v>
      </c>
      <c r="AA35" s="53" t="s">
        <v>106</v>
      </c>
      <c r="AB35" s="53" t="s">
        <v>106</v>
      </c>
      <c r="AC35" s="53" t="s">
        <v>106</v>
      </c>
      <c r="AD35" s="53" t="s">
        <v>106</v>
      </c>
      <c r="AE35" s="53" t="s">
        <v>106</v>
      </c>
      <c r="AF35" s="53" t="s">
        <v>106</v>
      </c>
      <c r="AG35" s="53" t="s">
        <v>106</v>
      </c>
      <c r="AH35" s="53" t="s">
        <v>106</v>
      </c>
      <c r="AI35" s="53" t="s">
        <v>106</v>
      </c>
      <c r="AJ35" s="53" t="s">
        <v>106</v>
      </c>
      <c r="AK35" s="53" t="s">
        <v>106</v>
      </c>
    </row>
    <row r="36" spans="1:47" s="5" customFormat="1">
      <c r="A36" s="55">
        <v>35</v>
      </c>
      <c r="B36" s="55" t="str">
        <f>IF(D36="","",基本データ入力!$L$9&amp;RIGHT(F36,6)&amp;IF('個人種目エントリー（男子用）'!A42="男子",1,5))</f>
        <v/>
      </c>
      <c r="C36" s="55" t="str">
        <f>IF('個人種目エントリー（男子用）'!A42="","",ASC(IF('個人種目エントリー（男子用）'!A42="男子",1,2)))</f>
        <v>1</v>
      </c>
      <c r="D36" s="55" t="str">
        <f>IF('個人種目エントリー（男子用）'!B42="","",'個人種目エントリー（男子用）'!B42)</f>
        <v/>
      </c>
      <c r="E36" s="55" t="str">
        <f>IF(D36="","",ASC('個人種目エントリー（男子用）'!C42))</f>
        <v/>
      </c>
      <c r="F36" s="55" t="str">
        <f>'提出用出場認知書（男子用）'!H47&amp;IF(LEN('提出用出場認知書（男子用）'!I47)=1,"0"&amp;'提出用出場認知書（男子用）'!I47,'提出用出場認知書（男子用）'!I47)&amp;IF(LEN('提出用出場認知書（男子用）'!J47)=1,"0"&amp;'提出用出場認知書（男子用）'!J47,'提出用出場認知書（男子用）'!J47)</f>
        <v/>
      </c>
      <c r="G36" s="55" t="str">
        <f>IF(D36="","",IF('個人種目エントリー（男子用）'!G42="小",1,IF('個人種目エントリー（男子用）'!G42="中",2,IF('個人種目エントリー（男子用）'!G42="高",3,IF('個人種目エントリー（男子用）'!G42="大",4,5)))))</f>
        <v/>
      </c>
      <c r="H36" s="55" t="str">
        <f>ASC('個人種目エントリー（男子用）'!H42)</f>
        <v/>
      </c>
      <c r="I36" s="55" t="str">
        <f>ASC('提出用出場認知書（男子用）'!K47)</f>
        <v/>
      </c>
      <c r="J36" s="55"/>
      <c r="K36" s="56" t="str">
        <f>'個人種目エントリー（男子用）'!J42</f>
        <v/>
      </c>
      <c r="L36" s="53" t="str">
        <f>IF(K36="","",基本データ入力!$D$8)</f>
        <v/>
      </c>
      <c r="M36" s="53"/>
      <c r="N36" s="53"/>
      <c r="O36" s="53"/>
      <c r="P36" s="53"/>
      <c r="Q36" s="53"/>
      <c r="R36" s="55" t="str">
        <f>ASC(IF('個人種目エントリー（男子用）'!M42="自由形","1",IF('個人種目エントリー（男子用）'!M42="背泳ぎ","2",IF('個人種目エントリー（男子用）'!M42="平泳ぎ","3",IF('個人種目エントリー（男子用）'!M42="ﾊﾞﾀﾌﾗｲ","4",IF('個人種目エントリー（男子用）'!M42="個人ﾒﾄﾞﾚｰ","5"," ")))))&amp;IF('個人種目エントリー（男子用）'!K42="50","0050",IF('個人種目エントリー（男子用）'!K42="100","0100",IF('個人種目エントリー（男子用）'!K42="200","0200",IF('個人種目エントリー（男子用）'!K42="25","0025",IF('個人種目エントリー（男子用）'!K42="800","0800",IF('個人種目エントリー（男子用）'!K42="1500","1500"," ")))))))</f>
        <v xml:space="preserve">  </v>
      </c>
      <c r="S36" s="55" t="str">
        <f>IF('個人種目エントリー（男子用）'!M42="","",ASC(IF(LEN('個人種目エントリー（男子用）'!N42)=1,"0"&amp;'個人種目エントリー（男子用）'!N42,'個人種目エントリー（男子用）'!N42))&amp;ASC(IF(LEN('個人種目エントリー（男子用）'!O42)=1,"0"&amp;'個人種目エントリー（男子用）'!O42,'個人種目エントリー（男子用）'!O42))&amp;"."&amp;IF('個人種目エントリー（男子用）'!P42="","0",'個人種目エントリー（男子用）'!P42))</f>
        <v/>
      </c>
      <c r="T36" s="55" t="str">
        <f>ASC(IF('個人種目エントリー（男子用）'!S42="自由形","1",IF('個人種目エントリー（男子用）'!S42="背泳ぎ","2",IF('個人種目エントリー（男子用）'!S42="平泳ぎ","3",IF('個人種目エントリー（男子用）'!S42="ﾊﾞﾀﾌﾗｲ","4",IF('個人種目エントリー（男子用）'!S42="個人ﾒﾄﾞﾚｰ","5"," ")))))&amp;IF('個人種目エントリー（男子用）'!Q42="50","0050",IF('個人種目エントリー（男子用）'!Q42="100","0100",IF('個人種目エントリー（男子用）'!Q42="200","0200",IF('個人種目エントリー（男子用）'!Q42="25","25",IF('個人種目エントリー（男子用）'!Q42="800","0800",IF('個人種目エントリー（男子用）'!Q42="1500","1500"," ")))))))</f>
        <v xml:space="preserve">  </v>
      </c>
      <c r="U36" s="55" t="str">
        <f>IF('個人種目エントリー（男子用）'!S42="","",ASC(IF(LEN('個人種目エントリー（男子用）'!T42)=1,"0"&amp;'個人種目エントリー（男子用）'!T42,'個人種目エントリー（男子用）'!T42))&amp;ASC(IF(LEN('個人種目エントリー（男子用）'!U42)=1,"0"&amp;'個人種目エントリー（男子用）'!U42,'個人種目エントリー（男子用）'!U42))&amp;"."&amp;IF('個人種目エントリー（男子用）'!V42="","0",'個人種目エントリー（男子用）'!V42))</f>
        <v/>
      </c>
      <c r="V36" s="55" t="str">
        <f>ASC(IF('個人種目エントリー（男子用）'!Y42="自由形","1",IF('個人種目エントリー（男子用）'!Y42="背泳ぎ","2",IF('個人種目エントリー（男子用）'!Y42="平泳ぎ","3",IF('個人種目エントリー（男子用）'!Y42="ﾊﾞﾀﾌﾗｲ","4",IF('個人種目エントリー（男子用）'!Y42="個人ﾒﾄﾞﾚｰ","5"," ")))))&amp;IF('個人種目エントリー（男子用）'!W42="50","0050",IF('個人種目エントリー（男子用）'!W42="100","0100",IF('個人種目エントリー（男子用）'!W42="200","0200",IF('個人種目エントリー（男子用）'!W42="25","0025",IF('個人種目エントリー（男子用）'!W42="800","0800",IF('個人種目エントリー（男子用）'!W42="1500","1500"," ")))))))</f>
        <v xml:space="preserve">  </v>
      </c>
      <c r="W36" s="55" t="str">
        <f>IF('個人種目エントリー（男子用）'!Y42="","",ASC(IF(LEN('個人種目エントリー（男子用）'!Z42)=1,"0"&amp;'個人種目エントリー（男子用）'!Z42,'個人種目エントリー（男子用）'!Z42))&amp;ASC(IF(LEN('個人種目エントリー（男子用）'!AA42)=1,"0"&amp;'個人種目エントリー（男子用）'!AA42,'個人種目エントリー（男子用）'!AA42))&amp;"."&amp;IF('個人種目エントリー（男子用）'!AB42="","0",'個人種目エントリー（男子用）'!AB42))</f>
        <v/>
      </c>
      <c r="X36" s="53" t="s">
        <v>106</v>
      </c>
      <c r="Y36" s="53" t="s">
        <v>106</v>
      </c>
      <c r="Z36" s="53" t="s">
        <v>106</v>
      </c>
      <c r="AA36" s="53" t="s">
        <v>106</v>
      </c>
      <c r="AB36" s="53" t="s">
        <v>106</v>
      </c>
      <c r="AC36" s="53" t="s">
        <v>106</v>
      </c>
      <c r="AD36" s="53" t="s">
        <v>106</v>
      </c>
      <c r="AE36" s="53" t="s">
        <v>106</v>
      </c>
      <c r="AF36" s="53" t="s">
        <v>106</v>
      </c>
      <c r="AG36" s="53" t="s">
        <v>106</v>
      </c>
      <c r="AH36" s="53" t="s">
        <v>106</v>
      </c>
      <c r="AI36" s="53" t="s">
        <v>106</v>
      </c>
      <c r="AJ36" s="53" t="s">
        <v>106</v>
      </c>
      <c r="AK36" s="53" t="s">
        <v>106</v>
      </c>
    </row>
    <row r="37" spans="1:47" s="5" customFormat="1">
      <c r="A37" s="55">
        <v>36</v>
      </c>
      <c r="B37" s="55" t="str">
        <f>IF(D37="","",基本データ入力!$L$9&amp;RIGHT(F37,6)&amp;IF('個人種目エントリー（男子用）'!A43="男子",1,5))</f>
        <v/>
      </c>
      <c r="C37" s="55" t="str">
        <f>IF('個人種目エントリー（男子用）'!A43="","",ASC(IF('個人種目エントリー（男子用）'!A43="男子",1,2)))</f>
        <v>1</v>
      </c>
      <c r="D37" s="55" t="str">
        <f>IF('個人種目エントリー（男子用）'!B43="","",'個人種目エントリー（男子用）'!B43)</f>
        <v/>
      </c>
      <c r="E37" s="55" t="str">
        <f>IF(D37="","",ASC('個人種目エントリー（男子用）'!C43))</f>
        <v/>
      </c>
      <c r="F37" s="55" t="str">
        <f>'提出用出場認知書（男子用）'!H48&amp;IF(LEN('提出用出場認知書（男子用）'!I48)=1,"0"&amp;'提出用出場認知書（男子用）'!I48,'提出用出場認知書（男子用）'!I48)&amp;IF(LEN('提出用出場認知書（男子用）'!J48)=1,"0"&amp;'提出用出場認知書（男子用）'!J48,'提出用出場認知書（男子用）'!J48)</f>
        <v/>
      </c>
      <c r="G37" s="55" t="str">
        <f>IF(D37="","",IF('個人種目エントリー（男子用）'!G43="小",1,IF('個人種目エントリー（男子用）'!G43="中",2,IF('個人種目エントリー（男子用）'!G43="高",3,IF('個人種目エントリー（男子用）'!G43="大",4,5)))))</f>
        <v/>
      </c>
      <c r="H37" s="55" t="str">
        <f>ASC('個人種目エントリー（男子用）'!H43)</f>
        <v/>
      </c>
      <c r="I37" s="55" t="str">
        <f>ASC('提出用出場認知書（男子用）'!K48)</f>
        <v/>
      </c>
      <c r="J37" s="55"/>
      <c r="K37" s="56" t="str">
        <f>'個人種目エントリー（男子用）'!J43</f>
        <v/>
      </c>
      <c r="L37" s="53" t="str">
        <f>IF(K37="","",基本データ入力!$D$8)</f>
        <v/>
      </c>
      <c r="M37" s="53"/>
      <c r="N37" s="53"/>
      <c r="O37" s="53"/>
      <c r="P37" s="53"/>
      <c r="Q37" s="53"/>
      <c r="R37" s="55" t="str">
        <f>ASC(IF('個人種目エントリー（男子用）'!M43="自由形","1",IF('個人種目エントリー（男子用）'!M43="背泳ぎ","2",IF('個人種目エントリー（男子用）'!M43="平泳ぎ","3",IF('個人種目エントリー（男子用）'!M43="ﾊﾞﾀﾌﾗｲ","4",IF('個人種目エントリー（男子用）'!M43="個人ﾒﾄﾞﾚｰ","5"," ")))))&amp;IF('個人種目エントリー（男子用）'!K43="50","0050",IF('個人種目エントリー（男子用）'!K43="100","0100",IF('個人種目エントリー（男子用）'!K43="200","0200",IF('個人種目エントリー（男子用）'!K43="25","0025",IF('個人種目エントリー（男子用）'!K43="800","0800",IF('個人種目エントリー（男子用）'!K43="1500","1500"," ")))))))</f>
        <v xml:space="preserve">  </v>
      </c>
      <c r="S37" s="55" t="str">
        <f>IF('個人種目エントリー（男子用）'!M43="","",ASC(IF(LEN('個人種目エントリー（男子用）'!N43)=1,"0"&amp;'個人種目エントリー（男子用）'!N43,'個人種目エントリー（男子用）'!N43))&amp;ASC(IF(LEN('個人種目エントリー（男子用）'!O43)=1,"0"&amp;'個人種目エントリー（男子用）'!O43,'個人種目エントリー（男子用）'!O43))&amp;"."&amp;IF('個人種目エントリー（男子用）'!P43="","0",'個人種目エントリー（男子用）'!P43))</f>
        <v/>
      </c>
      <c r="T37" s="55" t="str">
        <f>ASC(IF('個人種目エントリー（男子用）'!S43="自由形","1",IF('個人種目エントリー（男子用）'!S43="背泳ぎ","2",IF('個人種目エントリー（男子用）'!S43="平泳ぎ","3",IF('個人種目エントリー（男子用）'!S43="ﾊﾞﾀﾌﾗｲ","4",IF('個人種目エントリー（男子用）'!S43="個人ﾒﾄﾞﾚｰ","5"," ")))))&amp;IF('個人種目エントリー（男子用）'!Q43="50","0050",IF('個人種目エントリー（男子用）'!Q43="100","0100",IF('個人種目エントリー（男子用）'!Q43="200","0200",IF('個人種目エントリー（男子用）'!Q43="25","25",IF('個人種目エントリー（男子用）'!Q43="800","0800",IF('個人種目エントリー（男子用）'!Q43="1500","1500"," ")))))))</f>
        <v xml:space="preserve">  </v>
      </c>
      <c r="U37" s="55" t="str">
        <f>IF('個人種目エントリー（男子用）'!S43="","",ASC(IF(LEN('個人種目エントリー（男子用）'!T43)=1,"0"&amp;'個人種目エントリー（男子用）'!T43,'個人種目エントリー（男子用）'!T43))&amp;ASC(IF(LEN('個人種目エントリー（男子用）'!U43)=1,"0"&amp;'個人種目エントリー（男子用）'!U43,'個人種目エントリー（男子用）'!U43))&amp;"."&amp;IF('個人種目エントリー（男子用）'!V43="","0",'個人種目エントリー（男子用）'!V43))</f>
        <v/>
      </c>
      <c r="V37" s="55" t="str">
        <f>ASC(IF('個人種目エントリー（男子用）'!Y43="自由形","1",IF('個人種目エントリー（男子用）'!Y43="背泳ぎ","2",IF('個人種目エントリー（男子用）'!Y43="平泳ぎ","3",IF('個人種目エントリー（男子用）'!Y43="ﾊﾞﾀﾌﾗｲ","4",IF('個人種目エントリー（男子用）'!Y43="個人ﾒﾄﾞﾚｰ","5"," ")))))&amp;IF('個人種目エントリー（男子用）'!W43="50","0050",IF('個人種目エントリー（男子用）'!W43="100","0100",IF('個人種目エントリー（男子用）'!W43="200","0200",IF('個人種目エントリー（男子用）'!W43="25","0025",IF('個人種目エントリー（男子用）'!W43="800","0800",IF('個人種目エントリー（男子用）'!W43="1500","1500"," ")))))))</f>
        <v xml:space="preserve">  </v>
      </c>
      <c r="W37" s="55" t="str">
        <f>IF('個人種目エントリー（男子用）'!Y43="","",ASC(IF(LEN('個人種目エントリー（男子用）'!Z43)=1,"0"&amp;'個人種目エントリー（男子用）'!Z43,'個人種目エントリー（男子用）'!Z43))&amp;ASC(IF(LEN('個人種目エントリー（男子用）'!AA43)=1,"0"&amp;'個人種目エントリー（男子用）'!AA43,'個人種目エントリー（男子用）'!AA43))&amp;"."&amp;IF('個人種目エントリー（男子用）'!AB43="","0",'個人種目エントリー（男子用）'!AB43))</f>
        <v/>
      </c>
      <c r="X37" s="53" t="s">
        <v>106</v>
      </c>
      <c r="Y37" s="53" t="s">
        <v>106</v>
      </c>
      <c r="Z37" s="53" t="s">
        <v>106</v>
      </c>
      <c r="AA37" s="53" t="s">
        <v>106</v>
      </c>
      <c r="AB37" s="53" t="s">
        <v>106</v>
      </c>
      <c r="AC37" s="53" t="s">
        <v>106</v>
      </c>
      <c r="AD37" s="53" t="s">
        <v>106</v>
      </c>
      <c r="AE37" s="53" t="s">
        <v>106</v>
      </c>
      <c r="AF37" s="53" t="s">
        <v>106</v>
      </c>
      <c r="AG37" s="53" t="s">
        <v>106</v>
      </c>
      <c r="AH37" s="53" t="s">
        <v>106</v>
      </c>
      <c r="AI37" s="53" t="s">
        <v>106</v>
      </c>
      <c r="AJ37" s="53" t="s">
        <v>106</v>
      </c>
      <c r="AK37" s="53" t="s">
        <v>106</v>
      </c>
    </row>
    <row r="38" spans="1:47" s="5" customFormat="1">
      <c r="A38" s="55">
        <v>37</v>
      </c>
      <c r="B38" s="55" t="str">
        <f>IF(D38="","",基本データ入力!$L$9&amp;RIGHT(F38,6)&amp;IF('個人種目エントリー（男子用）'!A44="男子",1,5))</f>
        <v/>
      </c>
      <c r="C38" s="55" t="str">
        <f>IF('個人種目エントリー（男子用）'!A44="","",ASC(IF('個人種目エントリー（男子用）'!A44="男子",1,2)))</f>
        <v>1</v>
      </c>
      <c r="D38" s="55" t="str">
        <f>IF('個人種目エントリー（男子用）'!B44="","",'個人種目エントリー（男子用）'!B44)</f>
        <v/>
      </c>
      <c r="E38" s="55" t="str">
        <f>IF(D38="","",ASC('個人種目エントリー（男子用）'!C44))</f>
        <v/>
      </c>
      <c r="F38" s="55" t="str">
        <f>'提出用出場認知書（男子用）'!H49&amp;IF(LEN('提出用出場認知書（男子用）'!I49)=1,"0"&amp;'提出用出場認知書（男子用）'!I49,'提出用出場認知書（男子用）'!I49)&amp;IF(LEN('提出用出場認知書（男子用）'!J49)=1,"0"&amp;'提出用出場認知書（男子用）'!J49,'提出用出場認知書（男子用）'!J49)</f>
        <v/>
      </c>
      <c r="G38" s="55" t="str">
        <f>IF(D38="","",IF('個人種目エントリー（男子用）'!G44="小",1,IF('個人種目エントリー（男子用）'!G44="中",2,IF('個人種目エントリー（男子用）'!G44="高",3,IF('個人種目エントリー（男子用）'!G44="大",4,5)))))</f>
        <v/>
      </c>
      <c r="H38" s="55" t="str">
        <f>ASC('個人種目エントリー（男子用）'!H44)</f>
        <v/>
      </c>
      <c r="I38" s="55" t="str">
        <f>ASC('提出用出場認知書（男子用）'!K49)</f>
        <v/>
      </c>
      <c r="J38" s="55"/>
      <c r="K38" s="56" t="str">
        <f>'個人種目エントリー（男子用）'!J44</f>
        <v/>
      </c>
      <c r="L38" s="53" t="str">
        <f>IF(K38="","",基本データ入力!$D$8)</f>
        <v/>
      </c>
      <c r="M38" s="53"/>
      <c r="N38" s="53"/>
      <c r="O38" s="53"/>
      <c r="P38" s="53"/>
      <c r="Q38" s="53"/>
      <c r="R38" s="55" t="str">
        <f>ASC(IF('個人種目エントリー（男子用）'!M44="自由形","1",IF('個人種目エントリー（男子用）'!M44="背泳ぎ","2",IF('個人種目エントリー（男子用）'!M44="平泳ぎ","3",IF('個人種目エントリー（男子用）'!M44="ﾊﾞﾀﾌﾗｲ","4",IF('個人種目エントリー（男子用）'!M44="個人ﾒﾄﾞﾚｰ","5"," ")))))&amp;IF('個人種目エントリー（男子用）'!K44="50","0050",IF('個人種目エントリー（男子用）'!K44="100","0100",IF('個人種目エントリー（男子用）'!K44="200","0200",IF('個人種目エントリー（男子用）'!K44="25","0025",IF('個人種目エントリー（男子用）'!K44="800","0800",IF('個人種目エントリー（男子用）'!K44="1500","1500"," ")))))))</f>
        <v xml:space="preserve">  </v>
      </c>
      <c r="S38" s="55" t="str">
        <f>IF('個人種目エントリー（男子用）'!M44="","",ASC(IF(LEN('個人種目エントリー（男子用）'!N44)=1,"0"&amp;'個人種目エントリー（男子用）'!N44,'個人種目エントリー（男子用）'!N44))&amp;ASC(IF(LEN('個人種目エントリー（男子用）'!O44)=1,"0"&amp;'個人種目エントリー（男子用）'!O44,'個人種目エントリー（男子用）'!O44))&amp;"."&amp;IF('個人種目エントリー（男子用）'!P44="","0",'個人種目エントリー（男子用）'!P44))</f>
        <v/>
      </c>
      <c r="T38" s="55" t="str">
        <f>ASC(IF('個人種目エントリー（男子用）'!S44="自由形","1",IF('個人種目エントリー（男子用）'!S44="背泳ぎ","2",IF('個人種目エントリー（男子用）'!S44="平泳ぎ","3",IF('個人種目エントリー（男子用）'!S44="ﾊﾞﾀﾌﾗｲ","4",IF('個人種目エントリー（男子用）'!S44="個人ﾒﾄﾞﾚｰ","5"," ")))))&amp;IF('個人種目エントリー（男子用）'!Q44="50","0050",IF('個人種目エントリー（男子用）'!Q44="100","0100",IF('個人種目エントリー（男子用）'!Q44="200","0200",IF('個人種目エントリー（男子用）'!Q44="25","25",IF('個人種目エントリー（男子用）'!Q44="800","0800",IF('個人種目エントリー（男子用）'!Q44="1500","1500"," ")))))))</f>
        <v xml:space="preserve">  </v>
      </c>
      <c r="U38" s="55" t="str">
        <f>IF('個人種目エントリー（男子用）'!S44="","",ASC(IF(LEN('個人種目エントリー（男子用）'!T44)=1,"0"&amp;'個人種目エントリー（男子用）'!T44,'個人種目エントリー（男子用）'!T44))&amp;ASC(IF(LEN('個人種目エントリー（男子用）'!U44)=1,"0"&amp;'個人種目エントリー（男子用）'!U44,'個人種目エントリー（男子用）'!U44))&amp;"."&amp;IF('個人種目エントリー（男子用）'!V44="","0",'個人種目エントリー（男子用）'!V44))</f>
        <v/>
      </c>
      <c r="V38" s="55" t="str">
        <f>ASC(IF('個人種目エントリー（男子用）'!Y44="自由形","1",IF('個人種目エントリー（男子用）'!Y44="背泳ぎ","2",IF('個人種目エントリー（男子用）'!Y44="平泳ぎ","3",IF('個人種目エントリー（男子用）'!Y44="ﾊﾞﾀﾌﾗｲ","4",IF('個人種目エントリー（男子用）'!Y44="個人ﾒﾄﾞﾚｰ","5"," ")))))&amp;IF('個人種目エントリー（男子用）'!W44="50","0050",IF('個人種目エントリー（男子用）'!W44="100","0100",IF('個人種目エントリー（男子用）'!W44="200","0200",IF('個人種目エントリー（男子用）'!W44="25","0025",IF('個人種目エントリー（男子用）'!W44="800","0800",IF('個人種目エントリー（男子用）'!W44="1500","1500"," ")))))))</f>
        <v xml:space="preserve">  </v>
      </c>
      <c r="W38" s="55" t="str">
        <f>IF('個人種目エントリー（男子用）'!Y44="","",ASC(IF(LEN('個人種目エントリー（男子用）'!Z44)=1,"0"&amp;'個人種目エントリー（男子用）'!Z44,'個人種目エントリー（男子用）'!Z44))&amp;ASC(IF(LEN('個人種目エントリー（男子用）'!AA44)=1,"0"&amp;'個人種目エントリー（男子用）'!AA44,'個人種目エントリー（男子用）'!AA44))&amp;"."&amp;IF('個人種目エントリー（男子用）'!AB44="","0",'個人種目エントリー（男子用）'!AB44))</f>
        <v/>
      </c>
      <c r="X38" s="53" t="s">
        <v>106</v>
      </c>
      <c r="Y38" s="53" t="s">
        <v>106</v>
      </c>
      <c r="Z38" s="53" t="s">
        <v>106</v>
      </c>
      <c r="AA38" s="53" t="s">
        <v>106</v>
      </c>
      <c r="AB38" s="53" t="s">
        <v>106</v>
      </c>
      <c r="AC38" s="53" t="s">
        <v>106</v>
      </c>
      <c r="AD38" s="53" t="s">
        <v>106</v>
      </c>
      <c r="AE38" s="53" t="s">
        <v>106</v>
      </c>
      <c r="AF38" s="53" t="s">
        <v>106</v>
      </c>
      <c r="AG38" s="53" t="s">
        <v>106</v>
      </c>
      <c r="AH38" s="53" t="s">
        <v>106</v>
      </c>
      <c r="AI38" s="53" t="s">
        <v>106</v>
      </c>
      <c r="AJ38" s="53" t="s">
        <v>106</v>
      </c>
      <c r="AK38" s="53" t="s">
        <v>106</v>
      </c>
    </row>
    <row r="39" spans="1:47" s="5" customFormat="1">
      <c r="A39" s="55">
        <v>38</v>
      </c>
      <c r="B39" s="55" t="str">
        <f>IF(D39="","",基本データ入力!$L$9&amp;RIGHT(F39,6)&amp;IF('個人種目エントリー（男子用）'!A45="男子",1,5))</f>
        <v/>
      </c>
      <c r="C39" s="55" t="str">
        <f>IF('個人種目エントリー（男子用）'!A45="","",ASC(IF('個人種目エントリー（男子用）'!A45="男子",1,2)))</f>
        <v>1</v>
      </c>
      <c r="D39" s="55" t="str">
        <f>IF('個人種目エントリー（男子用）'!B45="","",'個人種目エントリー（男子用）'!B45)</f>
        <v/>
      </c>
      <c r="E39" s="55" t="str">
        <f>IF(D39="","",ASC('個人種目エントリー（男子用）'!C45))</f>
        <v/>
      </c>
      <c r="F39" s="55" t="str">
        <f>'提出用出場認知書（男子用）'!H50&amp;IF(LEN('提出用出場認知書（男子用）'!I50)=1,"0"&amp;'提出用出場認知書（男子用）'!I50,'提出用出場認知書（男子用）'!I50)&amp;IF(LEN('提出用出場認知書（男子用）'!J50)=1,"0"&amp;'提出用出場認知書（男子用）'!J50,'提出用出場認知書（男子用）'!J50)</f>
        <v/>
      </c>
      <c r="G39" s="55" t="str">
        <f>IF(D39="","",IF('個人種目エントリー（男子用）'!G45="小",1,IF('個人種目エントリー（男子用）'!G45="中",2,IF('個人種目エントリー（男子用）'!G45="高",3,IF('個人種目エントリー（男子用）'!G45="大",4,5)))))</f>
        <v/>
      </c>
      <c r="H39" s="55" t="str">
        <f>ASC('個人種目エントリー（男子用）'!H45)</f>
        <v/>
      </c>
      <c r="I39" s="55" t="str">
        <f>ASC('提出用出場認知書（男子用）'!K50)</f>
        <v/>
      </c>
      <c r="J39" s="55"/>
      <c r="K39" s="56" t="str">
        <f>'個人種目エントリー（男子用）'!J45</f>
        <v/>
      </c>
      <c r="L39" s="53" t="str">
        <f>IF(K39="","",基本データ入力!$D$8)</f>
        <v/>
      </c>
      <c r="M39" s="53"/>
      <c r="N39" s="53"/>
      <c r="O39" s="53"/>
      <c r="P39" s="53"/>
      <c r="Q39" s="53"/>
      <c r="R39" s="55" t="str">
        <f>ASC(IF('個人種目エントリー（男子用）'!M45="自由形","1",IF('個人種目エントリー（男子用）'!M45="背泳ぎ","2",IF('個人種目エントリー（男子用）'!M45="平泳ぎ","3",IF('個人種目エントリー（男子用）'!M45="ﾊﾞﾀﾌﾗｲ","4",IF('個人種目エントリー（男子用）'!M45="個人ﾒﾄﾞﾚｰ","5"," ")))))&amp;IF('個人種目エントリー（男子用）'!K45="50","0050",IF('個人種目エントリー（男子用）'!K45="100","0100",IF('個人種目エントリー（男子用）'!K45="200","0200",IF('個人種目エントリー（男子用）'!K45="25","0025",IF('個人種目エントリー（男子用）'!K45="800","0800",IF('個人種目エントリー（男子用）'!K45="1500","1500"," ")))))))</f>
        <v xml:space="preserve">  </v>
      </c>
      <c r="S39" s="55" t="str">
        <f>IF('個人種目エントリー（男子用）'!M45="","",ASC(IF(LEN('個人種目エントリー（男子用）'!N45)=1,"0"&amp;'個人種目エントリー（男子用）'!N45,'個人種目エントリー（男子用）'!N45))&amp;ASC(IF(LEN('個人種目エントリー（男子用）'!O45)=1,"0"&amp;'個人種目エントリー（男子用）'!O45,'個人種目エントリー（男子用）'!O45))&amp;"."&amp;IF('個人種目エントリー（男子用）'!P45="","0",'個人種目エントリー（男子用）'!P45))</f>
        <v/>
      </c>
      <c r="T39" s="55" t="str">
        <f>ASC(IF('個人種目エントリー（男子用）'!S45="自由形","1",IF('個人種目エントリー（男子用）'!S45="背泳ぎ","2",IF('個人種目エントリー（男子用）'!S45="平泳ぎ","3",IF('個人種目エントリー（男子用）'!S45="ﾊﾞﾀﾌﾗｲ","4",IF('個人種目エントリー（男子用）'!S45="個人ﾒﾄﾞﾚｰ","5"," ")))))&amp;IF('個人種目エントリー（男子用）'!Q45="50","0050",IF('個人種目エントリー（男子用）'!Q45="100","0100",IF('個人種目エントリー（男子用）'!Q45="200","0200",IF('個人種目エントリー（男子用）'!Q45="25","25",IF('個人種目エントリー（男子用）'!Q45="800","0800",IF('個人種目エントリー（男子用）'!Q45="1500","1500"," ")))))))</f>
        <v xml:space="preserve">  </v>
      </c>
      <c r="U39" s="55" t="str">
        <f>IF('個人種目エントリー（男子用）'!S45="","",ASC(IF(LEN('個人種目エントリー（男子用）'!T45)=1,"0"&amp;'個人種目エントリー（男子用）'!T45,'個人種目エントリー（男子用）'!T45))&amp;ASC(IF(LEN('個人種目エントリー（男子用）'!U45)=1,"0"&amp;'個人種目エントリー（男子用）'!U45,'個人種目エントリー（男子用）'!U45))&amp;"."&amp;IF('個人種目エントリー（男子用）'!V45="","0",'個人種目エントリー（男子用）'!V45))</f>
        <v/>
      </c>
      <c r="V39" s="55" t="str">
        <f>ASC(IF('個人種目エントリー（男子用）'!Y45="自由形","1",IF('個人種目エントリー（男子用）'!Y45="背泳ぎ","2",IF('個人種目エントリー（男子用）'!Y45="平泳ぎ","3",IF('個人種目エントリー（男子用）'!Y45="ﾊﾞﾀﾌﾗｲ","4",IF('個人種目エントリー（男子用）'!Y45="個人ﾒﾄﾞﾚｰ","5"," ")))))&amp;IF('個人種目エントリー（男子用）'!W45="50","0050",IF('個人種目エントリー（男子用）'!W45="100","0100",IF('個人種目エントリー（男子用）'!W45="200","0200",IF('個人種目エントリー（男子用）'!W45="25","0025",IF('個人種目エントリー（男子用）'!W45="800","0800",IF('個人種目エントリー（男子用）'!W45="1500","1500"," ")))))))</f>
        <v xml:space="preserve">  </v>
      </c>
      <c r="W39" s="55" t="str">
        <f>IF('個人種目エントリー（男子用）'!Y45="","",ASC(IF(LEN('個人種目エントリー（男子用）'!Z45)=1,"0"&amp;'個人種目エントリー（男子用）'!Z45,'個人種目エントリー（男子用）'!Z45))&amp;ASC(IF(LEN('個人種目エントリー（男子用）'!AA45)=1,"0"&amp;'個人種目エントリー（男子用）'!AA45,'個人種目エントリー（男子用）'!AA45))&amp;"."&amp;IF('個人種目エントリー（男子用）'!AB45="","0",'個人種目エントリー（男子用）'!AB45))</f>
        <v/>
      </c>
      <c r="X39" s="53" t="s">
        <v>106</v>
      </c>
      <c r="Y39" s="53" t="s">
        <v>106</v>
      </c>
      <c r="Z39" s="53" t="s">
        <v>106</v>
      </c>
      <c r="AA39" s="53" t="s">
        <v>106</v>
      </c>
      <c r="AB39" s="53" t="s">
        <v>106</v>
      </c>
      <c r="AC39" s="53" t="s">
        <v>106</v>
      </c>
      <c r="AD39" s="53" t="s">
        <v>106</v>
      </c>
      <c r="AE39" s="53" t="s">
        <v>106</v>
      </c>
      <c r="AF39" s="53" t="s">
        <v>106</v>
      </c>
      <c r="AG39" s="53" t="s">
        <v>106</v>
      </c>
      <c r="AH39" s="53" t="s">
        <v>106</v>
      </c>
      <c r="AI39" s="53" t="s">
        <v>106</v>
      </c>
      <c r="AJ39" s="53" t="s">
        <v>106</v>
      </c>
      <c r="AK39" s="53" t="s">
        <v>106</v>
      </c>
    </row>
    <row r="40" spans="1:47" s="5" customFormat="1">
      <c r="A40" s="55">
        <v>39</v>
      </c>
      <c r="B40" s="55" t="str">
        <f>IF(D40="","",基本データ入力!$L$9&amp;RIGHT(F40,6)&amp;IF('個人種目エントリー（男子用）'!A46="男子",1,5))</f>
        <v/>
      </c>
      <c r="C40" s="55" t="str">
        <f>IF('個人種目エントリー（男子用）'!A46="","",ASC(IF('個人種目エントリー（男子用）'!A46="男子",1,2)))</f>
        <v>1</v>
      </c>
      <c r="D40" s="55" t="str">
        <f>IF('個人種目エントリー（男子用）'!B46="","",'個人種目エントリー（男子用）'!B46)</f>
        <v/>
      </c>
      <c r="E40" s="55" t="str">
        <f>IF(D40="","",ASC('個人種目エントリー（男子用）'!C46))</f>
        <v/>
      </c>
      <c r="F40" s="55" t="str">
        <f>'提出用出場認知書（男子用）'!H51&amp;IF(LEN('提出用出場認知書（男子用）'!I51)=1,"0"&amp;'提出用出場認知書（男子用）'!I51,'提出用出場認知書（男子用）'!I51)&amp;IF(LEN('提出用出場認知書（男子用）'!J51)=1,"0"&amp;'提出用出場認知書（男子用）'!J51,'提出用出場認知書（男子用）'!J51)</f>
        <v/>
      </c>
      <c r="G40" s="55" t="str">
        <f>IF(D40="","",IF('個人種目エントリー（男子用）'!G46="小",1,IF('個人種目エントリー（男子用）'!G46="中",2,IF('個人種目エントリー（男子用）'!G46="高",3,IF('個人種目エントリー（男子用）'!G46="大",4,5)))))</f>
        <v/>
      </c>
      <c r="H40" s="55" t="str">
        <f>ASC('個人種目エントリー（男子用）'!H46)</f>
        <v/>
      </c>
      <c r="I40" s="55" t="str">
        <f>ASC('提出用出場認知書（男子用）'!K51)</f>
        <v/>
      </c>
      <c r="J40" s="55"/>
      <c r="K40" s="56" t="str">
        <f>'個人種目エントリー（男子用）'!J46</f>
        <v/>
      </c>
      <c r="L40" s="53" t="str">
        <f>IF(K40="","",基本データ入力!$D$8)</f>
        <v/>
      </c>
      <c r="M40" s="53"/>
      <c r="N40" s="53"/>
      <c r="O40" s="53"/>
      <c r="P40" s="53"/>
      <c r="Q40" s="53"/>
      <c r="R40" s="55" t="str">
        <f>ASC(IF('個人種目エントリー（男子用）'!M46="自由形","1",IF('個人種目エントリー（男子用）'!M46="背泳ぎ","2",IF('個人種目エントリー（男子用）'!M46="平泳ぎ","3",IF('個人種目エントリー（男子用）'!M46="ﾊﾞﾀﾌﾗｲ","4",IF('個人種目エントリー（男子用）'!M46="個人ﾒﾄﾞﾚｰ","5"," ")))))&amp;IF('個人種目エントリー（男子用）'!K46="50","0050",IF('個人種目エントリー（男子用）'!K46="100","0100",IF('個人種目エントリー（男子用）'!K46="200","0200",IF('個人種目エントリー（男子用）'!K46="25","0025",IF('個人種目エントリー（男子用）'!K46="800","0800",IF('個人種目エントリー（男子用）'!K46="1500","1500"," ")))))))</f>
        <v xml:space="preserve">  </v>
      </c>
      <c r="S40" s="55" t="str">
        <f>IF('個人種目エントリー（男子用）'!M46="","",ASC(IF(LEN('個人種目エントリー（男子用）'!N46)=1,"0"&amp;'個人種目エントリー（男子用）'!N46,'個人種目エントリー（男子用）'!N46))&amp;ASC(IF(LEN('個人種目エントリー（男子用）'!O46)=1,"0"&amp;'個人種目エントリー（男子用）'!O46,'個人種目エントリー（男子用）'!O46))&amp;"."&amp;IF('個人種目エントリー（男子用）'!P46="","0",'個人種目エントリー（男子用）'!P46))</f>
        <v/>
      </c>
      <c r="T40" s="55" t="str">
        <f>ASC(IF('個人種目エントリー（男子用）'!S46="自由形","1",IF('個人種目エントリー（男子用）'!S46="背泳ぎ","2",IF('個人種目エントリー（男子用）'!S46="平泳ぎ","3",IF('個人種目エントリー（男子用）'!S46="ﾊﾞﾀﾌﾗｲ","4",IF('個人種目エントリー（男子用）'!S46="個人ﾒﾄﾞﾚｰ","5"," ")))))&amp;IF('個人種目エントリー（男子用）'!Q46="50","0050",IF('個人種目エントリー（男子用）'!Q46="100","0100",IF('個人種目エントリー（男子用）'!Q46="200","0200",IF('個人種目エントリー（男子用）'!Q46="25","25",IF('個人種目エントリー（男子用）'!Q46="800","0800",IF('個人種目エントリー（男子用）'!Q46="1500","1500"," ")))))))</f>
        <v xml:space="preserve">  </v>
      </c>
      <c r="U40" s="55" t="str">
        <f>IF('個人種目エントリー（男子用）'!S46="","",ASC(IF(LEN('個人種目エントリー（男子用）'!T46)=1,"0"&amp;'個人種目エントリー（男子用）'!T46,'個人種目エントリー（男子用）'!T46))&amp;ASC(IF(LEN('個人種目エントリー（男子用）'!U46)=1,"0"&amp;'個人種目エントリー（男子用）'!U46,'個人種目エントリー（男子用）'!U46))&amp;"."&amp;IF('個人種目エントリー（男子用）'!V46="","0",'個人種目エントリー（男子用）'!V46))</f>
        <v/>
      </c>
      <c r="V40" s="55" t="str">
        <f>ASC(IF('個人種目エントリー（男子用）'!Y46="自由形","1",IF('個人種目エントリー（男子用）'!Y46="背泳ぎ","2",IF('個人種目エントリー（男子用）'!Y46="平泳ぎ","3",IF('個人種目エントリー（男子用）'!Y46="ﾊﾞﾀﾌﾗｲ","4",IF('個人種目エントリー（男子用）'!Y46="個人ﾒﾄﾞﾚｰ","5"," ")))))&amp;IF('個人種目エントリー（男子用）'!W46="50","0050",IF('個人種目エントリー（男子用）'!W46="100","0100",IF('個人種目エントリー（男子用）'!W46="200","0200",IF('個人種目エントリー（男子用）'!W46="25","0025",IF('個人種目エントリー（男子用）'!W46="800","0800",IF('個人種目エントリー（男子用）'!W46="1500","1500"," ")))))))</f>
        <v xml:space="preserve">  </v>
      </c>
      <c r="W40" s="55" t="str">
        <f>IF('個人種目エントリー（男子用）'!Y46="","",ASC(IF(LEN('個人種目エントリー（男子用）'!Z46)=1,"0"&amp;'個人種目エントリー（男子用）'!Z46,'個人種目エントリー（男子用）'!Z46))&amp;ASC(IF(LEN('個人種目エントリー（男子用）'!AA46)=1,"0"&amp;'個人種目エントリー（男子用）'!AA46,'個人種目エントリー（男子用）'!AA46))&amp;"."&amp;IF('個人種目エントリー（男子用）'!AB46="","0",'個人種目エントリー（男子用）'!AB46))</f>
        <v/>
      </c>
      <c r="X40" s="53" t="s">
        <v>106</v>
      </c>
      <c r="Y40" s="53" t="s">
        <v>106</v>
      </c>
      <c r="Z40" s="53" t="s">
        <v>106</v>
      </c>
      <c r="AA40" s="53" t="s">
        <v>106</v>
      </c>
      <c r="AB40" s="53" t="s">
        <v>106</v>
      </c>
      <c r="AC40" s="53" t="s">
        <v>106</v>
      </c>
      <c r="AD40" s="53" t="s">
        <v>106</v>
      </c>
      <c r="AE40" s="53" t="s">
        <v>106</v>
      </c>
      <c r="AF40" s="53" t="s">
        <v>106</v>
      </c>
      <c r="AG40" s="53" t="s">
        <v>106</v>
      </c>
      <c r="AH40" s="53" t="s">
        <v>106</v>
      </c>
      <c r="AI40" s="53" t="s">
        <v>106</v>
      </c>
      <c r="AJ40" s="53" t="s">
        <v>106</v>
      </c>
      <c r="AK40" s="53" t="s">
        <v>106</v>
      </c>
    </row>
    <row r="41" spans="1:47" s="5" customFormat="1">
      <c r="A41" s="55">
        <v>40</v>
      </c>
      <c r="B41" s="55" t="str">
        <f>IF(D41="","",基本データ入力!$L$9&amp;RIGHT(F41,6)&amp;IF('個人種目エントリー（男子用）'!A47="男子",1,5))</f>
        <v/>
      </c>
      <c r="C41" s="55" t="str">
        <f>IF('個人種目エントリー（男子用）'!A47="","",ASC(IF('個人種目エントリー（男子用）'!A47="男子",1,2)))</f>
        <v>1</v>
      </c>
      <c r="D41" s="55" t="str">
        <f>IF('個人種目エントリー（男子用）'!B47="","",'個人種目エントリー（男子用）'!B47)</f>
        <v/>
      </c>
      <c r="E41" s="55" t="str">
        <f>IF(D41="","",ASC('個人種目エントリー（男子用）'!C47))</f>
        <v/>
      </c>
      <c r="F41" s="55" t="str">
        <f>'提出用出場認知書（男子用）'!H52&amp;IF(LEN('提出用出場認知書（男子用）'!I52)=1,"0"&amp;'提出用出場認知書（男子用）'!I52,'提出用出場認知書（男子用）'!I52)&amp;IF(LEN('提出用出場認知書（男子用）'!J52)=1,"0"&amp;'提出用出場認知書（男子用）'!J52,'提出用出場認知書（男子用）'!J52)</f>
        <v/>
      </c>
      <c r="G41" s="55" t="str">
        <f>IF(D41="","",IF('個人種目エントリー（男子用）'!G47="小",1,IF('個人種目エントリー（男子用）'!G47="中",2,IF('個人種目エントリー（男子用）'!G47="高",3,IF('個人種目エントリー（男子用）'!G47="大",4,5)))))</f>
        <v/>
      </c>
      <c r="H41" s="55" t="str">
        <f>ASC('個人種目エントリー（男子用）'!H47)</f>
        <v/>
      </c>
      <c r="I41" s="55" t="str">
        <f>ASC('提出用出場認知書（男子用）'!K52)</f>
        <v/>
      </c>
      <c r="J41" s="55"/>
      <c r="K41" s="56" t="str">
        <f>'個人種目エントリー（男子用）'!J47</f>
        <v/>
      </c>
      <c r="L41" s="53" t="str">
        <f>IF(K41="","",基本データ入力!$D$8)</f>
        <v/>
      </c>
      <c r="M41" s="53"/>
      <c r="N41" s="53"/>
      <c r="O41" s="53"/>
      <c r="P41" s="53"/>
      <c r="Q41" s="53"/>
      <c r="R41" s="55" t="str">
        <f>ASC(IF('個人種目エントリー（男子用）'!M47="自由形","1",IF('個人種目エントリー（男子用）'!M47="背泳ぎ","2",IF('個人種目エントリー（男子用）'!M47="平泳ぎ","3",IF('個人種目エントリー（男子用）'!M47="ﾊﾞﾀﾌﾗｲ","4",IF('個人種目エントリー（男子用）'!M47="個人ﾒﾄﾞﾚｰ","5"," ")))))&amp;IF('個人種目エントリー（男子用）'!K47="50","0050",IF('個人種目エントリー（男子用）'!K47="100","0100",IF('個人種目エントリー（男子用）'!K47="200","0200",IF('個人種目エントリー（男子用）'!K47="25","0025",IF('個人種目エントリー（男子用）'!K47="800","0800",IF('個人種目エントリー（男子用）'!K47="1500","1500"," ")))))))</f>
        <v xml:space="preserve">  </v>
      </c>
      <c r="S41" s="55" t="str">
        <f>IF('個人種目エントリー（男子用）'!M47="","",ASC(IF(LEN('個人種目エントリー（男子用）'!N47)=1,"0"&amp;'個人種目エントリー（男子用）'!N47,'個人種目エントリー（男子用）'!N47))&amp;ASC(IF(LEN('個人種目エントリー（男子用）'!O47)=1,"0"&amp;'個人種目エントリー（男子用）'!O47,'個人種目エントリー（男子用）'!O47))&amp;"."&amp;IF('個人種目エントリー（男子用）'!P47="","0",'個人種目エントリー（男子用）'!P47))</f>
        <v/>
      </c>
      <c r="T41" s="55" t="str">
        <f>ASC(IF('個人種目エントリー（男子用）'!S47="自由形","1",IF('個人種目エントリー（男子用）'!S47="背泳ぎ","2",IF('個人種目エントリー（男子用）'!S47="平泳ぎ","3",IF('個人種目エントリー（男子用）'!S47="ﾊﾞﾀﾌﾗｲ","4",IF('個人種目エントリー（男子用）'!S47="個人ﾒﾄﾞﾚｰ","5"," ")))))&amp;IF('個人種目エントリー（男子用）'!Q47="50","0050",IF('個人種目エントリー（男子用）'!Q47="100","0100",IF('個人種目エントリー（男子用）'!Q47="200","0200",IF('個人種目エントリー（男子用）'!Q47="25","25",IF('個人種目エントリー（男子用）'!Q47="800","0800",IF('個人種目エントリー（男子用）'!Q47="1500","1500"," ")))))))</f>
        <v xml:space="preserve">  </v>
      </c>
      <c r="U41" s="55" t="str">
        <f>IF('個人種目エントリー（男子用）'!S47="","",ASC(IF(LEN('個人種目エントリー（男子用）'!T47)=1,"0"&amp;'個人種目エントリー（男子用）'!T47,'個人種目エントリー（男子用）'!T47))&amp;ASC(IF(LEN('個人種目エントリー（男子用）'!U47)=1,"0"&amp;'個人種目エントリー（男子用）'!U47,'個人種目エントリー（男子用）'!U47))&amp;"."&amp;IF('個人種目エントリー（男子用）'!V47="","0",'個人種目エントリー（男子用）'!V47))</f>
        <v/>
      </c>
      <c r="V41" s="55" t="str">
        <f>ASC(IF('個人種目エントリー（男子用）'!Y47="自由形","1",IF('個人種目エントリー（男子用）'!Y47="背泳ぎ","2",IF('個人種目エントリー（男子用）'!Y47="平泳ぎ","3",IF('個人種目エントリー（男子用）'!Y47="ﾊﾞﾀﾌﾗｲ","4",IF('個人種目エントリー（男子用）'!Y47="個人ﾒﾄﾞﾚｰ","5"," ")))))&amp;IF('個人種目エントリー（男子用）'!W47="50","0050",IF('個人種目エントリー（男子用）'!W47="100","0100",IF('個人種目エントリー（男子用）'!W47="200","0200",IF('個人種目エントリー（男子用）'!W47="25","0025",IF('個人種目エントリー（男子用）'!W47="800","0800",IF('個人種目エントリー（男子用）'!W47="1500","1500"," ")))))))</f>
        <v xml:space="preserve">  </v>
      </c>
      <c r="W41" s="55" t="str">
        <f>IF('個人種目エントリー（男子用）'!Y47="","",ASC(IF(LEN('個人種目エントリー（男子用）'!Z47)=1,"0"&amp;'個人種目エントリー（男子用）'!Z47,'個人種目エントリー（男子用）'!Z47))&amp;ASC(IF(LEN('個人種目エントリー（男子用）'!AA47)=1,"0"&amp;'個人種目エントリー（男子用）'!AA47,'個人種目エントリー（男子用）'!AA47))&amp;"."&amp;IF('個人種目エントリー（男子用）'!AB47="","0",'個人種目エントリー（男子用）'!AB47))</f>
        <v/>
      </c>
      <c r="X41" s="53" t="s">
        <v>106</v>
      </c>
      <c r="Y41" s="53" t="s">
        <v>106</v>
      </c>
      <c r="Z41" s="53" t="s">
        <v>106</v>
      </c>
      <c r="AA41" s="53" t="s">
        <v>106</v>
      </c>
      <c r="AB41" s="53" t="s">
        <v>106</v>
      </c>
      <c r="AC41" s="53" t="s">
        <v>106</v>
      </c>
      <c r="AD41" s="53" t="s">
        <v>106</v>
      </c>
      <c r="AE41" s="53" t="s">
        <v>106</v>
      </c>
      <c r="AF41" s="53" t="s">
        <v>106</v>
      </c>
      <c r="AG41" s="53" t="s">
        <v>106</v>
      </c>
      <c r="AH41" s="53" t="s">
        <v>106</v>
      </c>
      <c r="AI41" s="53" t="s">
        <v>106</v>
      </c>
      <c r="AJ41" s="53" t="s">
        <v>106</v>
      </c>
      <c r="AK41" s="53" t="s">
        <v>106</v>
      </c>
    </row>
    <row r="42" spans="1:47" s="5" customFormat="1">
      <c r="A42" s="55">
        <v>41</v>
      </c>
      <c r="B42" s="55" t="str">
        <f>IF(D42="","",基本データ入力!$L$9&amp;RIGHT(F42,6)&amp;IF('個人種目エントリー（男子用）'!A48="男子",1,5))</f>
        <v/>
      </c>
      <c r="C42" s="55" t="str">
        <f>IF('個人種目エントリー（男子用）'!A48="","",ASC(IF('個人種目エントリー（男子用）'!A48="男子",1,2)))</f>
        <v>1</v>
      </c>
      <c r="D42" s="55" t="str">
        <f>IF('個人種目エントリー（男子用）'!B48="","",'個人種目エントリー（男子用）'!B48)</f>
        <v/>
      </c>
      <c r="E42" s="55" t="str">
        <f>IF(D42="","",ASC('個人種目エントリー（男子用）'!C48))</f>
        <v/>
      </c>
      <c r="F42" s="55" t="str">
        <f>'提出用出場認知書（男子用）'!H53&amp;IF(LEN('提出用出場認知書（男子用）'!I53)=1,"0"&amp;'提出用出場認知書（男子用）'!I53,'提出用出場認知書（男子用）'!I53)&amp;IF(LEN('提出用出場認知書（男子用）'!J53)=1,"0"&amp;'提出用出場認知書（男子用）'!J53,'提出用出場認知書（男子用）'!J53)</f>
        <v/>
      </c>
      <c r="G42" s="55" t="str">
        <f>IF(D42="","",IF('個人種目エントリー（男子用）'!G48="小",1,IF('個人種目エントリー（男子用）'!G48="中",2,IF('個人種目エントリー（男子用）'!G48="高",3,IF('個人種目エントリー（男子用）'!G48="大",4,5)))))</f>
        <v/>
      </c>
      <c r="H42" s="55" t="str">
        <f>ASC('個人種目エントリー（男子用）'!H48)</f>
        <v/>
      </c>
      <c r="I42" s="55" t="str">
        <f>ASC('提出用出場認知書（男子用）'!K53)</f>
        <v/>
      </c>
      <c r="J42" s="55"/>
      <c r="K42" s="56" t="str">
        <f>'個人種目エントリー（男子用）'!J48</f>
        <v/>
      </c>
      <c r="L42" s="53" t="str">
        <f>IF(K42="","",基本データ入力!$D$8)</f>
        <v/>
      </c>
      <c r="M42" s="53"/>
      <c r="N42" s="53"/>
      <c r="O42" s="53"/>
      <c r="P42" s="53"/>
      <c r="Q42" s="53"/>
      <c r="R42" s="55" t="str">
        <f>ASC(IF('個人種目エントリー（男子用）'!M48="自由形","1",IF('個人種目エントリー（男子用）'!M48="背泳ぎ","2",IF('個人種目エントリー（男子用）'!M48="平泳ぎ","3",IF('個人種目エントリー（男子用）'!M48="ﾊﾞﾀﾌﾗｲ","4",IF('個人種目エントリー（男子用）'!M48="個人ﾒﾄﾞﾚｰ","5"," ")))))&amp;IF('個人種目エントリー（男子用）'!K48="50","0050",IF('個人種目エントリー（男子用）'!K48="100","0100",IF('個人種目エントリー（男子用）'!K48="200","0200",IF('個人種目エントリー（男子用）'!K48="25","0025",IF('個人種目エントリー（男子用）'!K48="800","0800",IF('個人種目エントリー（男子用）'!K48="1500","1500"," ")))))))</f>
        <v xml:space="preserve">  </v>
      </c>
      <c r="S42" s="55" t="str">
        <f>IF('個人種目エントリー（男子用）'!M48="","",ASC(IF(LEN('個人種目エントリー（男子用）'!N48)=1,"0"&amp;'個人種目エントリー（男子用）'!N48,'個人種目エントリー（男子用）'!N48))&amp;ASC(IF(LEN('個人種目エントリー（男子用）'!O48)=1,"0"&amp;'個人種目エントリー（男子用）'!O48,'個人種目エントリー（男子用）'!O48))&amp;"."&amp;IF('個人種目エントリー（男子用）'!P48="","0",'個人種目エントリー（男子用）'!P48))</f>
        <v/>
      </c>
      <c r="T42" s="55" t="str">
        <f>ASC(IF('個人種目エントリー（男子用）'!S48="自由形","1",IF('個人種目エントリー（男子用）'!S48="背泳ぎ","2",IF('個人種目エントリー（男子用）'!S48="平泳ぎ","3",IF('個人種目エントリー（男子用）'!S48="ﾊﾞﾀﾌﾗｲ","4",IF('個人種目エントリー（男子用）'!S48="個人ﾒﾄﾞﾚｰ","5"," ")))))&amp;IF('個人種目エントリー（男子用）'!Q48="50","0050",IF('個人種目エントリー（男子用）'!Q48="100","0100",IF('個人種目エントリー（男子用）'!Q48="200","0200",IF('個人種目エントリー（男子用）'!Q48="25","25",IF('個人種目エントリー（男子用）'!Q48="800","0800",IF('個人種目エントリー（男子用）'!Q48="1500","1500"," ")))))))</f>
        <v xml:space="preserve">  </v>
      </c>
      <c r="U42" s="55" t="str">
        <f>IF('個人種目エントリー（男子用）'!S48="","",ASC(IF(LEN('個人種目エントリー（男子用）'!T48)=1,"0"&amp;'個人種目エントリー（男子用）'!T48,'個人種目エントリー（男子用）'!T48))&amp;ASC(IF(LEN('個人種目エントリー（男子用）'!U48)=1,"0"&amp;'個人種目エントリー（男子用）'!U48,'個人種目エントリー（男子用）'!U48))&amp;"."&amp;IF('個人種目エントリー（男子用）'!V48="","0",'個人種目エントリー（男子用）'!V48))</f>
        <v/>
      </c>
      <c r="V42" s="55" t="str">
        <f>ASC(IF('個人種目エントリー（男子用）'!Y48="自由形","1",IF('個人種目エントリー（男子用）'!Y48="背泳ぎ","2",IF('個人種目エントリー（男子用）'!Y48="平泳ぎ","3",IF('個人種目エントリー（男子用）'!Y48="ﾊﾞﾀﾌﾗｲ","4",IF('個人種目エントリー（男子用）'!Y48="個人ﾒﾄﾞﾚｰ","5"," ")))))&amp;IF('個人種目エントリー（男子用）'!W48="50","0050",IF('個人種目エントリー（男子用）'!W48="100","0100",IF('個人種目エントリー（男子用）'!W48="200","0200",IF('個人種目エントリー（男子用）'!W48="25","0025",IF('個人種目エントリー（男子用）'!W48="800","0800",IF('個人種目エントリー（男子用）'!W48="1500","1500"," ")))))))</f>
        <v xml:space="preserve">  </v>
      </c>
      <c r="W42" s="55" t="str">
        <f>IF('個人種目エントリー（男子用）'!Y48="","",ASC(IF(LEN('個人種目エントリー（男子用）'!Z48)=1,"0"&amp;'個人種目エントリー（男子用）'!Z48,'個人種目エントリー（男子用）'!Z48))&amp;ASC(IF(LEN('個人種目エントリー（男子用）'!AA48)=1,"0"&amp;'個人種目エントリー（男子用）'!AA48,'個人種目エントリー（男子用）'!AA48))&amp;"."&amp;IF('個人種目エントリー（男子用）'!AB48="","0",'個人種目エントリー（男子用）'!AB48))</f>
        <v/>
      </c>
      <c r="X42" s="53" t="s">
        <v>106</v>
      </c>
      <c r="Y42" s="53" t="s">
        <v>106</v>
      </c>
      <c r="Z42" s="53" t="s">
        <v>106</v>
      </c>
      <c r="AA42" s="53" t="s">
        <v>106</v>
      </c>
      <c r="AB42" s="53" t="s">
        <v>106</v>
      </c>
      <c r="AC42" s="53" t="s">
        <v>106</v>
      </c>
      <c r="AD42" s="53" t="s">
        <v>106</v>
      </c>
      <c r="AE42" s="53" t="s">
        <v>106</v>
      </c>
      <c r="AF42" s="53" t="s">
        <v>106</v>
      </c>
      <c r="AG42" s="53" t="s">
        <v>106</v>
      </c>
      <c r="AH42" s="53" t="s">
        <v>106</v>
      </c>
      <c r="AI42" s="53" t="s">
        <v>106</v>
      </c>
      <c r="AJ42" s="53" t="s">
        <v>106</v>
      </c>
      <c r="AK42" s="53" t="s">
        <v>106</v>
      </c>
    </row>
    <row r="43" spans="1:47" s="5" customFormat="1">
      <c r="A43" s="55">
        <v>42</v>
      </c>
      <c r="B43" s="55" t="str">
        <f>IF(D43="","",基本データ入力!$L$9&amp;RIGHT(F43,6)&amp;IF('個人種目エントリー（男子用）'!A49="男子",1,5))</f>
        <v/>
      </c>
      <c r="C43" s="55" t="str">
        <f>IF('個人種目エントリー（男子用）'!A49="","",ASC(IF('個人種目エントリー（男子用）'!A49="男子",1,2)))</f>
        <v>1</v>
      </c>
      <c r="D43" s="55" t="str">
        <f>IF('個人種目エントリー（男子用）'!B49="","",'個人種目エントリー（男子用）'!B49)</f>
        <v/>
      </c>
      <c r="E43" s="55" t="str">
        <f>IF(D43="","",ASC('個人種目エントリー（男子用）'!C49))</f>
        <v/>
      </c>
      <c r="F43" s="55" t="str">
        <f>'提出用出場認知書（男子用）'!H54&amp;IF(LEN('提出用出場認知書（男子用）'!I54)=1,"0"&amp;'提出用出場認知書（男子用）'!I54,'提出用出場認知書（男子用）'!I54)&amp;IF(LEN('提出用出場認知書（男子用）'!J54)=1,"0"&amp;'提出用出場認知書（男子用）'!J54,'提出用出場認知書（男子用）'!J54)</f>
        <v/>
      </c>
      <c r="G43" s="55" t="str">
        <f>IF(D43="","",IF('個人種目エントリー（男子用）'!G49="小",1,IF('個人種目エントリー（男子用）'!G49="中",2,IF('個人種目エントリー（男子用）'!G49="高",3,IF('個人種目エントリー（男子用）'!G49="大",4,5)))))</f>
        <v/>
      </c>
      <c r="H43" s="55" t="str">
        <f>ASC('個人種目エントリー（男子用）'!H49)</f>
        <v/>
      </c>
      <c r="I43" s="55" t="str">
        <f>ASC('提出用出場認知書（男子用）'!K54)</f>
        <v/>
      </c>
      <c r="J43" s="55"/>
      <c r="K43" s="56" t="str">
        <f>'個人種目エントリー（男子用）'!J49</f>
        <v/>
      </c>
      <c r="L43" s="53" t="str">
        <f>IF(K43="","",基本データ入力!$D$8)</f>
        <v/>
      </c>
      <c r="M43" s="53"/>
      <c r="N43" s="53"/>
      <c r="O43" s="53"/>
      <c r="P43" s="53"/>
      <c r="Q43" s="53"/>
      <c r="R43" s="55" t="str">
        <f>ASC(IF('個人種目エントリー（男子用）'!M49="自由形","1",IF('個人種目エントリー（男子用）'!M49="背泳ぎ","2",IF('個人種目エントリー（男子用）'!M49="平泳ぎ","3",IF('個人種目エントリー（男子用）'!M49="ﾊﾞﾀﾌﾗｲ","4",IF('個人種目エントリー（男子用）'!M49="個人ﾒﾄﾞﾚｰ","5"," ")))))&amp;IF('個人種目エントリー（男子用）'!K49="50","0050",IF('個人種目エントリー（男子用）'!K49="100","0100",IF('個人種目エントリー（男子用）'!K49="200","0200",IF('個人種目エントリー（男子用）'!K49="25","0025",IF('個人種目エントリー（男子用）'!K49="800","0800",IF('個人種目エントリー（男子用）'!K49="1500","1500"," ")))))))</f>
        <v xml:space="preserve">  </v>
      </c>
      <c r="S43" s="55" t="str">
        <f>IF('個人種目エントリー（男子用）'!M49="","",ASC(IF(LEN('個人種目エントリー（男子用）'!N49)=1,"0"&amp;'個人種目エントリー（男子用）'!N49,'個人種目エントリー（男子用）'!N49))&amp;ASC(IF(LEN('個人種目エントリー（男子用）'!O49)=1,"0"&amp;'個人種目エントリー（男子用）'!O49,'個人種目エントリー（男子用）'!O49))&amp;"."&amp;IF('個人種目エントリー（男子用）'!P49="","0",'個人種目エントリー（男子用）'!P49))</f>
        <v/>
      </c>
      <c r="T43" s="55" t="str">
        <f>ASC(IF('個人種目エントリー（男子用）'!S49="自由形","1",IF('個人種目エントリー（男子用）'!S49="背泳ぎ","2",IF('個人種目エントリー（男子用）'!S49="平泳ぎ","3",IF('個人種目エントリー（男子用）'!S49="ﾊﾞﾀﾌﾗｲ","4",IF('個人種目エントリー（男子用）'!S49="個人ﾒﾄﾞﾚｰ","5"," ")))))&amp;IF('個人種目エントリー（男子用）'!Q49="50","0050",IF('個人種目エントリー（男子用）'!Q49="100","0100",IF('個人種目エントリー（男子用）'!Q49="200","0200",IF('個人種目エントリー（男子用）'!Q49="25","25",IF('個人種目エントリー（男子用）'!Q49="800","0800",IF('個人種目エントリー（男子用）'!Q49="1500","1500"," ")))))))</f>
        <v xml:space="preserve">  </v>
      </c>
      <c r="U43" s="55" t="str">
        <f>IF('個人種目エントリー（男子用）'!S49="","",ASC(IF(LEN('個人種目エントリー（男子用）'!T49)=1,"0"&amp;'個人種目エントリー（男子用）'!T49,'個人種目エントリー（男子用）'!T49))&amp;ASC(IF(LEN('個人種目エントリー（男子用）'!U49)=1,"0"&amp;'個人種目エントリー（男子用）'!U49,'個人種目エントリー（男子用）'!U49))&amp;"."&amp;IF('個人種目エントリー（男子用）'!V49="","0",'個人種目エントリー（男子用）'!V49))</f>
        <v/>
      </c>
      <c r="V43" s="55" t="str">
        <f>ASC(IF('個人種目エントリー（男子用）'!Y49="自由形","1",IF('個人種目エントリー（男子用）'!Y49="背泳ぎ","2",IF('個人種目エントリー（男子用）'!Y49="平泳ぎ","3",IF('個人種目エントリー（男子用）'!Y49="ﾊﾞﾀﾌﾗｲ","4",IF('個人種目エントリー（男子用）'!Y49="個人ﾒﾄﾞﾚｰ","5"," ")))))&amp;IF('個人種目エントリー（男子用）'!W49="50","0050",IF('個人種目エントリー（男子用）'!W49="100","0100",IF('個人種目エントリー（男子用）'!W49="200","0200",IF('個人種目エントリー（男子用）'!W49="25","0025",IF('個人種目エントリー（男子用）'!W49="800","0800",IF('個人種目エントリー（男子用）'!W49="1500","1500"," ")))))))</f>
        <v xml:space="preserve">  </v>
      </c>
      <c r="W43" s="55" t="str">
        <f>IF('個人種目エントリー（男子用）'!Y49="","",ASC(IF(LEN('個人種目エントリー（男子用）'!Z49)=1,"0"&amp;'個人種目エントリー（男子用）'!Z49,'個人種目エントリー（男子用）'!Z49))&amp;ASC(IF(LEN('個人種目エントリー（男子用）'!AA49)=1,"0"&amp;'個人種目エントリー（男子用）'!AA49,'個人種目エントリー（男子用）'!AA49))&amp;"."&amp;IF('個人種目エントリー（男子用）'!AB49="","0",'個人種目エントリー（男子用）'!AB49))</f>
        <v/>
      </c>
      <c r="X43" s="53" t="s">
        <v>106</v>
      </c>
      <c r="Y43" s="53" t="s">
        <v>106</v>
      </c>
      <c r="Z43" s="53" t="s">
        <v>106</v>
      </c>
      <c r="AA43" s="53" t="s">
        <v>106</v>
      </c>
      <c r="AB43" s="53" t="s">
        <v>106</v>
      </c>
      <c r="AC43" s="53" t="s">
        <v>106</v>
      </c>
      <c r="AD43" s="53" t="s">
        <v>106</v>
      </c>
      <c r="AE43" s="53" t="s">
        <v>106</v>
      </c>
      <c r="AF43" s="53" t="s">
        <v>106</v>
      </c>
      <c r="AG43" s="53" t="s">
        <v>106</v>
      </c>
      <c r="AH43" s="53" t="s">
        <v>106</v>
      </c>
      <c r="AI43" s="53" t="s">
        <v>106</v>
      </c>
      <c r="AJ43" s="53" t="s">
        <v>106</v>
      </c>
      <c r="AK43" s="53" t="s">
        <v>106</v>
      </c>
    </row>
    <row r="44" spans="1:47">
      <c r="A44" s="55">
        <v>43</v>
      </c>
      <c r="B44" s="55" t="str">
        <f>IF(D44="","",基本データ入力!$L$9&amp;RIGHT(F44,6)&amp;IF('個人種目エントリー（男子用）'!A50="男子",1,5))</f>
        <v/>
      </c>
      <c r="C44" s="55" t="str">
        <f>IF('個人種目エントリー（男子用）'!A50="","",ASC(IF('個人種目エントリー（男子用）'!A50="男子",1,2)))</f>
        <v>1</v>
      </c>
      <c r="D44" s="55" t="str">
        <f>IF('個人種目エントリー（男子用）'!B50="","",'個人種目エントリー（男子用）'!B50)</f>
        <v/>
      </c>
      <c r="E44" s="55" t="str">
        <f>IF(D44="","",ASC('個人種目エントリー（男子用）'!C50))</f>
        <v/>
      </c>
      <c r="F44" s="55" t="str">
        <f>'提出用出場認知書（男子用）'!H55&amp;IF(LEN('提出用出場認知書（男子用）'!I55)=1,"0"&amp;'提出用出場認知書（男子用）'!I55,'提出用出場認知書（男子用）'!I55)&amp;IF(LEN('提出用出場認知書（男子用）'!J55)=1,"0"&amp;'提出用出場認知書（男子用）'!J55,'提出用出場認知書（男子用）'!J55)</f>
        <v/>
      </c>
      <c r="G44" s="55" t="str">
        <f>IF(D44="","",IF('個人種目エントリー（男子用）'!G50="小",1,IF('個人種目エントリー（男子用）'!G50="中",2,IF('個人種目エントリー（男子用）'!G50="高",3,IF('個人種目エントリー（男子用）'!G50="大",4,5)))))</f>
        <v/>
      </c>
      <c r="H44" s="55" t="str">
        <f>ASC('個人種目エントリー（男子用）'!H50)</f>
        <v/>
      </c>
      <c r="I44" s="55" t="str">
        <f>ASC('提出用出場認知書（男子用）'!K55)</f>
        <v/>
      </c>
      <c r="J44" s="55"/>
      <c r="K44" s="56" t="str">
        <f>'個人種目エントリー（男子用）'!J50</f>
        <v/>
      </c>
      <c r="L44" s="53" t="str">
        <f>IF(K44="","",基本データ入力!$D$8)</f>
        <v/>
      </c>
      <c r="M44" s="53"/>
      <c r="N44" s="53"/>
      <c r="O44" s="53"/>
      <c r="P44" s="53"/>
      <c r="Q44" s="53"/>
      <c r="R44" s="55" t="str">
        <f>ASC(IF('個人種目エントリー（男子用）'!M50="自由形","1",IF('個人種目エントリー（男子用）'!M50="背泳ぎ","2",IF('個人種目エントリー（男子用）'!M50="平泳ぎ","3",IF('個人種目エントリー（男子用）'!M50="ﾊﾞﾀﾌﾗｲ","4",IF('個人種目エントリー（男子用）'!M50="個人ﾒﾄﾞﾚｰ","5"," ")))))&amp;IF('個人種目エントリー（男子用）'!K50="50","0050",IF('個人種目エントリー（男子用）'!K50="100","0100",IF('個人種目エントリー（男子用）'!K50="200","0200",IF('個人種目エントリー（男子用）'!K50="25","0025",IF('個人種目エントリー（男子用）'!K50="800","0800",IF('個人種目エントリー（男子用）'!K50="1500","1500"," ")))))))</f>
        <v xml:space="preserve">  </v>
      </c>
      <c r="S44" s="55" t="str">
        <f>IF('個人種目エントリー（男子用）'!M50="","",ASC(IF(LEN('個人種目エントリー（男子用）'!N50)=1,"0"&amp;'個人種目エントリー（男子用）'!N50,'個人種目エントリー（男子用）'!N50))&amp;ASC(IF(LEN('個人種目エントリー（男子用）'!O50)=1,"0"&amp;'個人種目エントリー（男子用）'!O50,'個人種目エントリー（男子用）'!O50))&amp;"."&amp;IF('個人種目エントリー（男子用）'!P50="","0",'個人種目エントリー（男子用）'!P50))</f>
        <v/>
      </c>
      <c r="T44" s="55" t="str">
        <f>ASC(IF('個人種目エントリー（男子用）'!S50="自由形","1",IF('個人種目エントリー（男子用）'!S50="背泳ぎ","2",IF('個人種目エントリー（男子用）'!S50="平泳ぎ","3",IF('個人種目エントリー（男子用）'!S50="ﾊﾞﾀﾌﾗｲ","4",IF('個人種目エントリー（男子用）'!S50="個人ﾒﾄﾞﾚｰ","5"," ")))))&amp;IF('個人種目エントリー（男子用）'!Q50="50","0050",IF('個人種目エントリー（男子用）'!Q50="100","0100",IF('個人種目エントリー（男子用）'!Q50="200","0200",IF('個人種目エントリー（男子用）'!Q50="25","25",IF('個人種目エントリー（男子用）'!Q50="800","0800",IF('個人種目エントリー（男子用）'!Q50="1500","1500"," ")))))))</f>
        <v xml:space="preserve">  </v>
      </c>
      <c r="U44" s="55" t="str">
        <f>IF('個人種目エントリー（男子用）'!S50="","",ASC(IF(LEN('個人種目エントリー（男子用）'!T50)=1,"0"&amp;'個人種目エントリー（男子用）'!T50,'個人種目エントリー（男子用）'!T50))&amp;ASC(IF(LEN('個人種目エントリー（男子用）'!U50)=1,"0"&amp;'個人種目エントリー（男子用）'!U50,'個人種目エントリー（男子用）'!U50))&amp;"."&amp;IF('個人種目エントリー（男子用）'!V50="","0",'個人種目エントリー（男子用）'!V50))</f>
        <v/>
      </c>
      <c r="V44" s="55" t="str">
        <f>ASC(IF('個人種目エントリー（男子用）'!Y50="自由形","1",IF('個人種目エントリー（男子用）'!Y50="背泳ぎ","2",IF('個人種目エントリー（男子用）'!Y50="平泳ぎ","3",IF('個人種目エントリー（男子用）'!Y50="ﾊﾞﾀﾌﾗｲ","4",IF('個人種目エントリー（男子用）'!Y50="個人ﾒﾄﾞﾚｰ","5"," ")))))&amp;IF('個人種目エントリー（男子用）'!W50="50","0050",IF('個人種目エントリー（男子用）'!W50="100","0100",IF('個人種目エントリー（男子用）'!W50="200","0200",IF('個人種目エントリー（男子用）'!W50="25","0025",IF('個人種目エントリー（男子用）'!W50="800","0800",IF('個人種目エントリー（男子用）'!W50="1500","1500"," ")))))))</f>
        <v xml:space="preserve">  </v>
      </c>
      <c r="W44" s="55" t="str">
        <f>IF('個人種目エントリー（男子用）'!Y50="","",ASC(IF(LEN('個人種目エントリー（男子用）'!Z50)=1,"0"&amp;'個人種目エントリー（男子用）'!Z50,'個人種目エントリー（男子用）'!Z50))&amp;ASC(IF(LEN('個人種目エントリー（男子用）'!AA50)=1,"0"&amp;'個人種目エントリー（男子用）'!AA50,'個人種目エントリー（男子用）'!AA50))&amp;"."&amp;IF('個人種目エントリー（男子用）'!AB50="","0",'個人種目エントリー（男子用）'!AB50))</f>
        <v/>
      </c>
      <c r="X44" s="53" t="s">
        <v>106</v>
      </c>
      <c r="Y44" s="53" t="s">
        <v>106</v>
      </c>
      <c r="Z44" s="53" t="s">
        <v>106</v>
      </c>
      <c r="AA44" s="53" t="s">
        <v>106</v>
      </c>
      <c r="AB44" s="53" t="s">
        <v>106</v>
      </c>
      <c r="AC44" s="53" t="s">
        <v>106</v>
      </c>
      <c r="AD44" s="53" t="s">
        <v>106</v>
      </c>
      <c r="AE44" s="53" t="s">
        <v>106</v>
      </c>
      <c r="AF44" s="53" t="s">
        <v>106</v>
      </c>
      <c r="AG44" s="53" t="s">
        <v>106</v>
      </c>
      <c r="AH44" s="53" t="s">
        <v>106</v>
      </c>
      <c r="AI44" s="53" t="s">
        <v>106</v>
      </c>
      <c r="AJ44" s="53" t="s">
        <v>106</v>
      </c>
      <c r="AK44" s="53" t="s">
        <v>106</v>
      </c>
      <c r="AL44" s="5"/>
      <c r="AM44" s="5"/>
      <c r="AN44" s="5"/>
      <c r="AO44" s="5"/>
      <c r="AP44" s="5"/>
      <c r="AQ44" s="5"/>
      <c r="AR44" s="5"/>
      <c r="AS44" s="5"/>
      <c r="AT44" s="5"/>
      <c r="AU44" s="5"/>
    </row>
    <row r="45" spans="1:47">
      <c r="A45" s="55">
        <v>44</v>
      </c>
      <c r="B45" s="55" t="str">
        <f>IF(D45="","",基本データ入力!$L$9&amp;RIGHT(F45,6)&amp;IF('個人種目エントリー（男子用）'!A51="男子",1,5))</f>
        <v/>
      </c>
      <c r="C45" s="55" t="str">
        <f>IF('個人種目エントリー（男子用）'!A51="","",ASC(IF('個人種目エントリー（男子用）'!A51="男子",1,2)))</f>
        <v>1</v>
      </c>
      <c r="D45" s="55" t="str">
        <f>IF('個人種目エントリー（男子用）'!B51="","",'個人種目エントリー（男子用）'!B51)</f>
        <v/>
      </c>
      <c r="E45" s="55" t="str">
        <f>IF(D45="","",ASC('個人種目エントリー（男子用）'!C51))</f>
        <v/>
      </c>
      <c r="F45" s="55" t="str">
        <f>'提出用出場認知書（男子用）'!H56&amp;IF(LEN('提出用出場認知書（男子用）'!I56)=1,"0"&amp;'提出用出場認知書（男子用）'!I56,'提出用出場認知書（男子用）'!I56)&amp;IF(LEN('提出用出場認知書（男子用）'!J56)=1,"0"&amp;'提出用出場認知書（男子用）'!J56,'提出用出場認知書（男子用）'!J56)</f>
        <v/>
      </c>
      <c r="G45" s="55" t="str">
        <f>IF(D45="","",IF('個人種目エントリー（男子用）'!G51="小",1,IF('個人種目エントリー（男子用）'!G51="中",2,IF('個人種目エントリー（男子用）'!G51="高",3,IF('個人種目エントリー（男子用）'!G51="大",4,5)))))</f>
        <v/>
      </c>
      <c r="H45" s="55" t="str">
        <f>ASC('個人種目エントリー（男子用）'!H51)</f>
        <v/>
      </c>
      <c r="I45" s="55" t="str">
        <f>ASC('提出用出場認知書（男子用）'!K56)</f>
        <v/>
      </c>
      <c r="J45" s="55"/>
      <c r="K45" s="56" t="str">
        <f>'個人種目エントリー（男子用）'!J51</f>
        <v/>
      </c>
      <c r="L45" s="53" t="str">
        <f>IF(K45="","",基本データ入力!$D$8)</f>
        <v/>
      </c>
      <c r="M45" s="53"/>
      <c r="N45" s="53"/>
      <c r="O45" s="53"/>
      <c r="P45" s="53"/>
      <c r="Q45" s="53"/>
      <c r="R45" s="55" t="str">
        <f>ASC(IF('個人種目エントリー（男子用）'!M51="自由形","1",IF('個人種目エントリー（男子用）'!M51="背泳ぎ","2",IF('個人種目エントリー（男子用）'!M51="平泳ぎ","3",IF('個人種目エントリー（男子用）'!M51="ﾊﾞﾀﾌﾗｲ","4",IF('個人種目エントリー（男子用）'!M51="個人ﾒﾄﾞﾚｰ","5"," ")))))&amp;IF('個人種目エントリー（男子用）'!K51="50","0050",IF('個人種目エントリー（男子用）'!K51="100","0100",IF('個人種目エントリー（男子用）'!K51="200","0200",IF('個人種目エントリー（男子用）'!K51="25","0025",IF('個人種目エントリー（男子用）'!K51="800","0800",IF('個人種目エントリー（男子用）'!K51="1500","1500"," ")))))))</f>
        <v xml:space="preserve">  </v>
      </c>
      <c r="S45" s="55" t="str">
        <f>IF('個人種目エントリー（男子用）'!M51="","",ASC(IF(LEN('個人種目エントリー（男子用）'!N51)=1,"0"&amp;'個人種目エントリー（男子用）'!N51,'個人種目エントリー（男子用）'!N51))&amp;ASC(IF(LEN('個人種目エントリー（男子用）'!O51)=1,"0"&amp;'個人種目エントリー（男子用）'!O51,'個人種目エントリー（男子用）'!O51))&amp;"."&amp;IF('個人種目エントリー（男子用）'!P51="","0",'個人種目エントリー（男子用）'!P51))</f>
        <v/>
      </c>
      <c r="T45" s="55" t="str">
        <f>ASC(IF('個人種目エントリー（男子用）'!S51="自由形","1",IF('個人種目エントリー（男子用）'!S51="背泳ぎ","2",IF('個人種目エントリー（男子用）'!S51="平泳ぎ","3",IF('個人種目エントリー（男子用）'!S51="ﾊﾞﾀﾌﾗｲ","4",IF('個人種目エントリー（男子用）'!S51="個人ﾒﾄﾞﾚｰ","5"," ")))))&amp;IF('個人種目エントリー（男子用）'!Q51="50","0050",IF('個人種目エントリー（男子用）'!Q51="100","0100",IF('個人種目エントリー（男子用）'!Q51="200","0200",IF('個人種目エントリー（男子用）'!Q51="25","25",IF('個人種目エントリー（男子用）'!Q51="800","0800",IF('個人種目エントリー（男子用）'!Q51="1500","1500"," ")))))))</f>
        <v xml:space="preserve">  </v>
      </c>
      <c r="U45" s="55" t="str">
        <f>IF('個人種目エントリー（男子用）'!S51="","",ASC(IF(LEN('個人種目エントリー（男子用）'!T51)=1,"0"&amp;'個人種目エントリー（男子用）'!T51,'個人種目エントリー（男子用）'!T51))&amp;ASC(IF(LEN('個人種目エントリー（男子用）'!U51)=1,"0"&amp;'個人種目エントリー（男子用）'!U51,'個人種目エントリー（男子用）'!U51))&amp;"."&amp;IF('個人種目エントリー（男子用）'!V51="","0",'個人種目エントリー（男子用）'!V51))</f>
        <v/>
      </c>
      <c r="V45" s="55" t="str">
        <f>ASC(IF('個人種目エントリー（男子用）'!Y51="自由形","1",IF('個人種目エントリー（男子用）'!Y51="背泳ぎ","2",IF('個人種目エントリー（男子用）'!Y51="平泳ぎ","3",IF('個人種目エントリー（男子用）'!Y51="ﾊﾞﾀﾌﾗｲ","4",IF('個人種目エントリー（男子用）'!Y51="個人ﾒﾄﾞﾚｰ","5"," ")))))&amp;IF('個人種目エントリー（男子用）'!W51="50","0050",IF('個人種目エントリー（男子用）'!W51="100","0100",IF('個人種目エントリー（男子用）'!W51="200","0200",IF('個人種目エントリー（男子用）'!W51="25","0025",IF('個人種目エントリー（男子用）'!W51="800","0800",IF('個人種目エントリー（男子用）'!W51="1500","1500"," ")))))))</f>
        <v xml:space="preserve">  </v>
      </c>
      <c r="W45" s="55" t="str">
        <f>IF('個人種目エントリー（男子用）'!Y51="","",ASC(IF(LEN('個人種目エントリー（男子用）'!Z51)=1,"0"&amp;'個人種目エントリー（男子用）'!Z51,'個人種目エントリー（男子用）'!Z51))&amp;ASC(IF(LEN('個人種目エントリー（男子用）'!AA51)=1,"0"&amp;'個人種目エントリー（男子用）'!AA51,'個人種目エントリー（男子用）'!AA51))&amp;"."&amp;IF('個人種目エントリー（男子用）'!AB51="","0",'個人種目エントリー（男子用）'!AB51))</f>
        <v/>
      </c>
      <c r="X45" s="53" t="s">
        <v>106</v>
      </c>
      <c r="Y45" s="53" t="s">
        <v>106</v>
      </c>
      <c r="Z45" s="53" t="s">
        <v>106</v>
      </c>
      <c r="AA45" s="53" t="s">
        <v>106</v>
      </c>
      <c r="AB45" s="53" t="s">
        <v>106</v>
      </c>
      <c r="AC45" s="53" t="s">
        <v>106</v>
      </c>
      <c r="AD45" s="53" t="s">
        <v>106</v>
      </c>
      <c r="AE45" s="53" t="s">
        <v>106</v>
      </c>
      <c r="AF45" s="53" t="s">
        <v>106</v>
      </c>
      <c r="AG45" s="53" t="s">
        <v>106</v>
      </c>
      <c r="AH45" s="53" t="s">
        <v>106</v>
      </c>
      <c r="AI45" s="53" t="s">
        <v>106</v>
      </c>
      <c r="AJ45" s="53" t="s">
        <v>106</v>
      </c>
      <c r="AK45" s="53" t="s">
        <v>106</v>
      </c>
      <c r="AL45" s="5"/>
      <c r="AM45" s="5"/>
      <c r="AN45" s="5"/>
      <c r="AO45" s="5"/>
      <c r="AP45" s="5"/>
      <c r="AQ45" s="5"/>
      <c r="AR45" s="5"/>
      <c r="AS45" s="5"/>
      <c r="AT45" s="5"/>
      <c r="AU45" s="5"/>
    </row>
    <row r="46" spans="1:47">
      <c r="A46" s="55">
        <v>45</v>
      </c>
      <c r="B46" s="55" t="str">
        <f>IF(D46="","",基本データ入力!$L$9&amp;RIGHT(F46,6)&amp;IF('個人種目エントリー（男子用）'!A52="男子",1,5))</f>
        <v/>
      </c>
      <c r="C46" s="55" t="str">
        <f>IF('個人種目エントリー（男子用）'!A52="","",ASC(IF('個人種目エントリー（男子用）'!A52="男子",1,2)))</f>
        <v>1</v>
      </c>
      <c r="D46" s="55" t="str">
        <f>IF('個人種目エントリー（男子用）'!B52="","",'個人種目エントリー（男子用）'!B52)</f>
        <v/>
      </c>
      <c r="E46" s="55" t="str">
        <f>IF(D46="","",ASC('個人種目エントリー（男子用）'!C52))</f>
        <v/>
      </c>
      <c r="F46" s="55" t="str">
        <f>'提出用出場認知書（男子用）'!H57&amp;IF(LEN('提出用出場認知書（男子用）'!I57)=1,"0"&amp;'提出用出場認知書（男子用）'!I57,'提出用出場認知書（男子用）'!I57)&amp;IF(LEN('提出用出場認知書（男子用）'!J57)=1,"0"&amp;'提出用出場認知書（男子用）'!J57,'提出用出場認知書（男子用）'!J57)</f>
        <v/>
      </c>
      <c r="G46" s="55" t="str">
        <f>IF(D46="","",IF('個人種目エントリー（男子用）'!G52="小",1,IF('個人種目エントリー（男子用）'!G52="中",2,IF('個人種目エントリー（男子用）'!G52="高",3,IF('個人種目エントリー（男子用）'!G52="大",4,5)))))</f>
        <v/>
      </c>
      <c r="H46" s="55" t="str">
        <f>ASC('個人種目エントリー（男子用）'!H52)</f>
        <v/>
      </c>
      <c r="I46" s="55" t="str">
        <f>ASC('提出用出場認知書（男子用）'!K57)</f>
        <v/>
      </c>
      <c r="J46" s="55"/>
      <c r="K46" s="56" t="str">
        <f>'個人種目エントリー（男子用）'!J52</f>
        <v/>
      </c>
      <c r="L46" s="53" t="str">
        <f>IF(K46="","",基本データ入力!$D$8)</f>
        <v/>
      </c>
      <c r="M46" s="53"/>
      <c r="N46" s="53"/>
      <c r="O46" s="53"/>
      <c r="P46" s="53"/>
      <c r="Q46" s="53"/>
      <c r="R46" s="55" t="str">
        <f>ASC(IF('個人種目エントリー（男子用）'!M52="自由形","1",IF('個人種目エントリー（男子用）'!M52="背泳ぎ","2",IF('個人種目エントリー（男子用）'!M52="平泳ぎ","3",IF('個人種目エントリー（男子用）'!M52="ﾊﾞﾀﾌﾗｲ","4",IF('個人種目エントリー（男子用）'!M52="個人ﾒﾄﾞﾚｰ","5"," ")))))&amp;IF('個人種目エントリー（男子用）'!K52="50","0050",IF('個人種目エントリー（男子用）'!K52="100","0100",IF('個人種目エントリー（男子用）'!K52="200","0200",IF('個人種目エントリー（男子用）'!K52="25","0025",IF('個人種目エントリー（男子用）'!K52="800","0800",IF('個人種目エントリー（男子用）'!K52="1500","1500"," ")))))))</f>
        <v xml:space="preserve">  </v>
      </c>
      <c r="S46" s="55" t="str">
        <f>IF('個人種目エントリー（男子用）'!M52="","",ASC(IF(LEN('個人種目エントリー（男子用）'!N52)=1,"0"&amp;'個人種目エントリー（男子用）'!N52,'個人種目エントリー（男子用）'!N52))&amp;ASC(IF(LEN('個人種目エントリー（男子用）'!O52)=1,"0"&amp;'個人種目エントリー（男子用）'!O52,'個人種目エントリー（男子用）'!O52))&amp;"."&amp;IF('個人種目エントリー（男子用）'!P52="","0",'個人種目エントリー（男子用）'!P52))</f>
        <v/>
      </c>
      <c r="T46" s="55" t="str">
        <f>ASC(IF('個人種目エントリー（男子用）'!S52="自由形","1",IF('個人種目エントリー（男子用）'!S52="背泳ぎ","2",IF('個人種目エントリー（男子用）'!S52="平泳ぎ","3",IF('個人種目エントリー（男子用）'!S52="ﾊﾞﾀﾌﾗｲ","4",IF('個人種目エントリー（男子用）'!S52="個人ﾒﾄﾞﾚｰ","5"," ")))))&amp;IF('個人種目エントリー（男子用）'!Q52="50","0050",IF('個人種目エントリー（男子用）'!Q52="100","0100",IF('個人種目エントリー（男子用）'!Q52="200","0200",IF('個人種目エントリー（男子用）'!Q52="25","25",IF('個人種目エントリー（男子用）'!Q52="800","0800",IF('個人種目エントリー（男子用）'!Q52="1500","1500"," ")))))))</f>
        <v xml:space="preserve">  </v>
      </c>
      <c r="U46" s="55" t="str">
        <f>IF('個人種目エントリー（男子用）'!S52="","",ASC(IF(LEN('個人種目エントリー（男子用）'!T52)=1,"0"&amp;'個人種目エントリー（男子用）'!T52,'個人種目エントリー（男子用）'!T52))&amp;ASC(IF(LEN('個人種目エントリー（男子用）'!U52)=1,"0"&amp;'個人種目エントリー（男子用）'!U52,'個人種目エントリー（男子用）'!U52))&amp;"."&amp;IF('個人種目エントリー（男子用）'!V52="","0",'個人種目エントリー（男子用）'!V52))</f>
        <v/>
      </c>
      <c r="V46" s="55" t="str">
        <f>ASC(IF('個人種目エントリー（男子用）'!Y52="自由形","1",IF('個人種目エントリー（男子用）'!Y52="背泳ぎ","2",IF('個人種目エントリー（男子用）'!Y52="平泳ぎ","3",IF('個人種目エントリー（男子用）'!Y52="ﾊﾞﾀﾌﾗｲ","4",IF('個人種目エントリー（男子用）'!Y52="個人ﾒﾄﾞﾚｰ","5"," ")))))&amp;IF('個人種目エントリー（男子用）'!W52="50","0050",IF('個人種目エントリー（男子用）'!W52="100","0100",IF('個人種目エントリー（男子用）'!W52="200","0200",IF('個人種目エントリー（男子用）'!W52="25","0025",IF('個人種目エントリー（男子用）'!W52="800","0800",IF('個人種目エントリー（男子用）'!W52="1500","1500"," ")))))))</f>
        <v xml:space="preserve">  </v>
      </c>
      <c r="W46" s="55" t="str">
        <f>IF('個人種目エントリー（男子用）'!Y52="","",ASC(IF(LEN('個人種目エントリー（男子用）'!Z52)=1,"0"&amp;'個人種目エントリー（男子用）'!Z52,'個人種目エントリー（男子用）'!Z52))&amp;ASC(IF(LEN('個人種目エントリー（男子用）'!AA52)=1,"0"&amp;'個人種目エントリー（男子用）'!AA52,'個人種目エントリー（男子用）'!AA52))&amp;"."&amp;IF('個人種目エントリー（男子用）'!AB52="","0",'個人種目エントリー（男子用）'!AB52))</f>
        <v/>
      </c>
      <c r="X46" s="53" t="s">
        <v>106</v>
      </c>
      <c r="Y46" s="53" t="s">
        <v>106</v>
      </c>
      <c r="Z46" s="53" t="s">
        <v>106</v>
      </c>
      <c r="AA46" s="53" t="s">
        <v>106</v>
      </c>
      <c r="AB46" s="53" t="s">
        <v>106</v>
      </c>
      <c r="AC46" s="53" t="s">
        <v>106</v>
      </c>
      <c r="AD46" s="53" t="s">
        <v>106</v>
      </c>
      <c r="AE46" s="53" t="s">
        <v>106</v>
      </c>
      <c r="AF46" s="53" t="s">
        <v>106</v>
      </c>
      <c r="AG46" s="53" t="s">
        <v>106</v>
      </c>
      <c r="AH46" s="53" t="s">
        <v>106</v>
      </c>
      <c r="AI46" s="53" t="s">
        <v>106</v>
      </c>
      <c r="AJ46" s="53" t="s">
        <v>106</v>
      </c>
      <c r="AK46" s="53" t="s">
        <v>106</v>
      </c>
    </row>
    <row r="47" spans="1:47">
      <c r="A47" s="55">
        <v>46</v>
      </c>
      <c r="B47" s="55" t="str">
        <f>IF(D47="","",基本データ入力!$L$9&amp;RIGHT(F47,6)&amp;IF('個人種目エントリー（男子用）'!A53="男子",1,5))</f>
        <v/>
      </c>
      <c r="C47" s="55" t="str">
        <f>IF('個人種目エントリー（男子用）'!A53="","",ASC(IF('個人種目エントリー（男子用）'!A53="男子",1,2)))</f>
        <v>1</v>
      </c>
      <c r="D47" s="55" t="str">
        <f>IF('個人種目エントリー（男子用）'!B53="","",'個人種目エントリー（男子用）'!B53)</f>
        <v/>
      </c>
      <c r="E47" s="55" t="str">
        <f>IF(D47="","",ASC('個人種目エントリー（男子用）'!C53))</f>
        <v/>
      </c>
      <c r="F47" s="55" t="str">
        <f>'提出用出場認知書（男子用）'!H58&amp;IF(LEN('提出用出場認知書（男子用）'!I58)=1,"0"&amp;'提出用出場認知書（男子用）'!I58,'提出用出場認知書（男子用）'!I58)&amp;IF(LEN('提出用出場認知書（男子用）'!J58)=1,"0"&amp;'提出用出場認知書（男子用）'!J58,'提出用出場認知書（男子用）'!J58)</f>
        <v/>
      </c>
      <c r="G47" s="55" t="str">
        <f>IF(D47="","",IF('個人種目エントリー（男子用）'!G53="小",1,IF('個人種目エントリー（男子用）'!G53="中",2,IF('個人種目エントリー（男子用）'!G53="高",3,IF('個人種目エントリー（男子用）'!G53="大",4,5)))))</f>
        <v/>
      </c>
      <c r="H47" s="55" t="str">
        <f>ASC('個人種目エントリー（男子用）'!H53)</f>
        <v/>
      </c>
      <c r="I47" s="55" t="str">
        <f>ASC('提出用出場認知書（男子用）'!K58)</f>
        <v/>
      </c>
      <c r="J47" s="55"/>
      <c r="K47" s="56" t="str">
        <f>'個人種目エントリー（男子用）'!J53</f>
        <v/>
      </c>
      <c r="L47" s="53" t="str">
        <f>IF(K47="","",基本データ入力!$D$8)</f>
        <v/>
      </c>
      <c r="M47" s="53"/>
      <c r="N47" s="53"/>
      <c r="O47" s="53"/>
      <c r="P47" s="53"/>
      <c r="Q47" s="53"/>
      <c r="R47" s="55" t="str">
        <f>ASC(IF('個人種目エントリー（男子用）'!M53="自由形","1",IF('個人種目エントリー（男子用）'!M53="背泳ぎ","2",IF('個人種目エントリー（男子用）'!M53="平泳ぎ","3",IF('個人種目エントリー（男子用）'!M53="ﾊﾞﾀﾌﾗｲ","4",IF('個人種目エントリー（男子用）'!M53="個人ﾒﾄﾞﾚｰ","5"," ")))))&amp;IF('個人種目エントリー（男子用）'!K53="50","0050",IF('個人種目エントリー（男子用）'!K53="100","0100",IF('個人種目エントリー（男子用）'!K53="200","0200",IF('個人種目エントリー（男子用）'!K53="25","0025",IF('個人種目エントリー（男子用）'!K53="800","0800",IF('個人種目エントリー（男子用）'!K53="1500","1500"," ")))))))</f>
        <v xml:space="preserve">  </v>
      </c>
      <c r="S47" s="55" t="str">
        <f>IF('個人種目エントリー（男子用）'!M53="","",ASC(IF(LEN('個人種目エントリー（男子用）'!N53)=1,"0"&amp;'個人種目エントリー（男子用）'!N53,'個人種目エントリー（男子用）'!N53))&amp;ASC(IF(LEN('個人種目エントリー（男子用）'!O53)=1,"0"&amp;'個人種目エントリー（男子用）'!O53,'個人種目エントリー（男子用）'!O53))&amp;"."&amp;IF('個人種目エントリー（男子用）'!P53="","0",'個人種目エントリー（男子用）'!P53))</f>
        <v/>
      </c>
      <c r="T47" s="55" t="str">
        <f>ASC(IF('個人種目エントリー（男子用）'!S53="自由形","1",IF('個人種目エントリー（男子用）'!S53="背泳ぎ","2",IF('個人種目エントリー（男子用）'!S53="平泳ぎ","3",IF('個人種目エントリー（男子用）'!S53="ﾊﾞﾀﾌﾗｲ","4",IF('個人種目エントリー（男子用）'!S53="個人ﾒﾄﾞﾚｰ","5"," ")))))&amp;IF('個人種目エントリー（男子用）'!Q53="50","0050",IF('個人種目エントリー（男子用）'!Q53="100","0100",IF('個人種目エントリー（男子用）'!Q53="200","0200",IF('個人種目エントリー（男子用）'!Q53="25","25",IF('個人種目エントリー（男子用）'!Q53="800","0800",IF('個人種目エントリー（男子用）'!Q53="1500","1500"," ")))))))</f>
        <v xml:space="preserve">  </v>
      </c>
      <c r="U47" s="55" t="str">
        <f>IF('個人種目エントリー（男子用）'!S53="","",ASC(IF(LEN('個人種目エントリー（男子用）'!T53)=1,"0"&amp;'個人種目エントリー（男子用）'!T53,'個人種目エントリー（男子用）'!T53))&amp;ASC(IF(LEN('個人種目エントリー（男子用）'!U53)=1,"0"&amp;'個人種目エントリー（男子用）'!U53,'個人種目エントリー（男子用）'!U53))&amp;"."&amp;IF('個人種目エントリー（男子用）'!V53="","0",'個人種目エントリー（男子用）'!V53))</f>
        <v/>
      </c>
      <c r="V47" s="55" t="str">
        <f>ASC(IF('個人種目エントリー（男子用）'!Y53="自由形","1",IF('個人種目エントリー（男子用）'!Y53="背泳ぎ","2",IF('個人種目エントリー（男子用）'!Y53="平泳ぎ","3",IF('個人種目エントリー（男子用）'!Y53="ﾊﾞﾀﾌﾗｲ","4",IF('個人種目エントリー（男子用）'!Y53="個人ﾒﾄﾞﾚｰ","5"," ")))))&amp;IF('個人種目エントリー（男子用）'!W53="50","0050",IF('個人種目エントリー（男子用）'!W53="100","0100",IF('個人種目エントリー（男子用）'!W53="200","0200",IF('個人種目エントリー（男子用）'!W53="25","0025",IF('個人種目エントリー（男子用）'!W53="800","0800",IF('個人種目エントリー（男子用）'!W53="1500","1500"," ")))))))</f>
        <v xml:space="preserve">  </v>
      </c>
      <c r="W47" s="55" t="str">
        <f>IF('個人種目エントリー（男子用）'!Y53="","",ASC(IF(LEN('個人種目エントリー（男子用）'!Z53)=1,"0"&amp;'個人種目エントリー（男子用）'!Z53,'個人種目エントリー（男子用）'!Z53))&amp;ASC(IF(LEN('個人種目エントリー（男子用）'!AA53)=1,"0"&amp;'個人種目エントリー（男子用）'!AA53,'個人種目エントリー（男子用）'!AA53))&amp;"."&amp;IF('個人種目エントリー（男子用）'!AB53="","0",'個人種目エントリー（男子用）'!AB53))</f>
        <v/>
      </c>
      <c r="X47" s="53" t="s">
        <v>106</v>
      </c>
      <c r="Y47" s="53" t="s">
        <v>106</v>
      </c>
      <c r="Z47" s="53" t="s">
        <v>106</v>
      </c>
      <c r="AA47" s="53" t="s">
        <v>106</v>
      </c>
      <c r="AB47" s="53" t="s">
        <v>106</v>
      </c>
      <c r="AC47" s="53" t="s">
        <v>106</v>
      </c>
      <c r="AD47" s="53" t="s">
        <v>106</v>
      </c>
      <c r="AE47" s="53" t="s">
        <v>106</v>
      </c>
      <c r="AF47" s="53" t="s">
        <v>106</v>
      </c>
      <c r="AG47" s="53" t="s">
        <v>106</v>
      </c>
      <c r="AH47" s="53" t="s">
        <v>106</v>
      </c>
      <c r="AI47" s="53" t="s">
        <v>106</v>
      </c>
      <c r="AJ47" s="53" t="s">
        <v>106</v>
      </c>
      <c r="AK47" s="53" t="s">
        <v>106</v>
      </c>
    </row>
    <row r="48" spans="1:47">
      <c r="A48" s="55">
        <v>47</v>
      </c>
      <c r="B48" s="55" t="str">
        <f>IF(D48="","",基本データ入力!$L$9&amp;RIGHT(F48,6)&amp;IF('個人種目エントリー（男子用）'!A54="男子",1,5))</f>
        <v/>
      </c>
      <c r="C48" s="55" t="str">
        <f>IF('個人種目エントリー（男子用）'!A54="","",ASC(IF('個人種目エントリー（男子用）'!A54="男子",1,2)))</f>
        <v>1</v>
      </c>
      <c r="D48" s="55" t="str">
        <f>IF('個人種目エントリー（男子用）'!B54="","",'個人種目エントリー（男子用）'!B54)</f>
        <v/>
      </c>
      <c r="E48" s="55" t="str">
        <f>IF(D48="","",ASC('個人種目エントリー（男子用）'!C54))</f>
        <v/>
      </c>
      <c r="F48" s="55" t="str">
        <f>'提出用出場認知書（男子用）'!H59&amp;IF(LEN('提出用出場認知書（男子用）'!I59)=1,"0"&amp;'提出用出場認知書（男子用）'!I59,'提出用出場認知書（男子用）'!I59)&amp;IF(LEN('提出用出場認知書（男子用）'!J59)=1,"0"&amp;'提出用出場認知書（男子用）'!J59,'提出用出場認知書（男子用）'!J59)</f>
        <v/>
      </c>
      <c r="G48" s="55" t="str">
        <f>IF(D48="","",IF('個人種目エントリー（男子用）'!G54="小",1,IF('個人種目エントリー（男子用）'!G54="中",2,IF('個人種目エントリー（男子用）'!G54="高",3,IF('個人種目エントリー（男子用）'!G54="大",4,5)))))</f>
        <v/>
      </c>
      <c r="H48" s="55" t="str">
        <f>ASC('個人種目エントリー（男子用）'!H54)</f>
        <v/>
      </c>
      <c r="I48" s="55" t="str">
        <f>ASC('提出用出場認知書（男子用）'!K59)</f>
        <v/>
      </c>
      <c r="J48" s="55"/>
      <c r="K48" s="56" t="str">
        <f>'個人種目エントリー（男子用）'!J54</f>
        <v/>
      </c>
      <c r="L48" s="53" t="str">
        <f>IF(K48="","",基本データ入力!$D$8)</f>
        <v/>
      </c>
      <c r="M48" s="53"/>
      <c r="N48" s="53"/>
      <c r="O48" s="53"/>
      <c r="P48" s="53"/>
      <c r="Q48" s="53"/>
      <c r="R48" s="55" t="str">
        <f>ASC(IF('個人種目エントリー（男子用）'!M54="自由形","1",IF('個人種目エントリー（男子用）'!M54="背泳ぎ","2",IF('個人種目エントリー（男子用）'!M54="平泳ぎ","3",IF('個人種目エントリー（男子用）'!M54="ﾊﾞﾀﾌﾗｲ","4",IF('個人種目エントリー（男子用）'!M54="個人ﾒﾄﾞﾚｰ","5"," ")))))&amp;IF('個人種目エントリー（男子用）'!K54="50","0050",IF('個人種目エントリー（男子用）'!K54="100","0100",IF('個人種目エントリー（男子用）'!K54="200","0200",IF('個人種目エントリー（男子用）'!K54="25","0025",IF('個人種目エントリー（男子用）'!K54="800","0800",IF('個人種目エントリー（男子用）'!K54="1500","1500"," ")))))))</f>
        <v xml:space="preserve">  </v>
      </c>
      <c r="S48" s="55" t="str">
        <f>IF('個人種目エントリー（男子用）'!M54="","",ASC(IF(LEN('個人種目エントリー（男子用）'!N54)=1,"0"&amp;'個人種目エントリー（男子用）'!N54,'個人種目エントリー（男子用）'!N54))&amp;ASC(IF(LEN('個人種目エントリー（男子用）'!O54)=1,"0"&amp;'個人種目エントリー（男子用）'!O54,'個人種目エントリー（男子用）'!O54))&amp;"."&amp;IF('個人種目エントリー（男子用）'!P54="","0",'個人種目エントリー（男子用）'!P54))</f>
        <v/>
      </c>
      <c r="T48" s="55" t="str">
        <f>ASC(IF('個人種目エントリー（男子用）'!S54="自由形","1",IF('個人種目エントリー（男子用）'!S54="背泳ぎ","2",IF('個人種目エントリー（男子用）'!S54="平泳ぎ","3",IF('個人種目エントリー（男子用）'!S54="ﾊﾞﾀﾌﾗｲ","4",IF('個人種目エントリー（男子用）'!S54="個人ﾒﾄﾞﾚｰ","5"," ")))))&amp;IF('個人種目エントリー（男子用）'!Q54="50","0050",IF('個人種目エントリー（男子用）'!Q54="100","0100",IF('個人種目エントリー（男子用）'!Q54="200","0200",IF('個人種目エントリー（男子用）'!Q54="25","25",IF('個人種目エントリー（男子用）'!Q54="800","0800",IF('個人種目エントリー（男子用）'!Q54="1500","1500"," ")))))))</f>
        <v xml:space="preserve">  </v>
      </c>
      <c r="U48" s="55" t="str">
        <f>IF('個人種目エントリー（男子用）'!S54="","",ASC(IF(LEN('個人種目エントリー（男子用）'!T54)=1,"0"&amp;'個人種目エントリー（男子用）'!T54,'個人種目エントリー（男子用）'!T54))&amp;ASC(IF(LEN('個人種目エントリー（男子用）'!U54)=1,"0"&amp;'個人種目エントリー（男子用）'!U54,'個人種目エントリー（男子用）'!U54))&amp;"."&amp;IF('個人種目エントリー（男子用）'!V54="","0",'個人種目エントリー（男子用）'!V54))</f>
        <v/>
      </c>
      <c r="V48" s="55" t="str">
        <f>ASC(IF('個人種目エントリー（男子用）'!Y54="自由形","1",IF('個人種目エントリー（男子用）'!Y54="背泳ぎ","2",IF('個人種目エントリー（男子用）'!Y54="平泳ぎ","3",IF('個人種目エントリー（男子用）'!Y54="ﾊﾞﾀﾌﾗｲ","4",IF('個人種目エントリー（男子用）'!Y54="個人ﾒﾄﾞﾚｰ","5"," ")))))&amp;IF('個人種目エントリー（男子用）'!W54="50","0050",IF('個人種目エントリー（男子用）'!W54="100","0100",IF('個人種目エントリー（男子用）'!W54="200","0200",IF('個人種目エントリー（男子用）'!W54="25","0025",IF('個人種目エントリー（男子用）'!W54="800","0800",IF('個人種目エントリー（男子用）'!W54="1500","1500"," ")))))))</f>
        <v xml:space="preserve">  </v>
      </c>
      <c r="W48" s="55" t="str">
        <f>IF('個人種目エントリー（男子用）'!Y54="","",ASC(IF(LEN('個人種目エントリー（男子用）'!Z54)=1,"0"&amp;'個人種目エントリー（男子用）'!Z54,'個人種目エントリー（男子用）'!Z54))&amp;ASC(IF(LEN('個人種目エントリー（男子用）'!AA54)=1,"0"&amp;'個人種目エントリー（男子用）'!AA54,'個人種目エントリー（男子用）'!AA54))&amp;"."&amp;IF('個人種目エントリー（男子用）'!AB54="","0",'個人種目エントリー（男子用）'!AB54))</f>
        <v/>
      </c>
      <c r="X48" s="53" t="s">
        <v>106</v>
      </c>
      <c r="Y48" s="53" t="s">
        <v>106</v>
      </c>
      <c r="Z48" s="53" t="s">
        <v>106</v>
      </c>
      <c r="AA48" s="53" t="s">
        <v>106</v>
      </c>
      <c r="AB48" s="53" t="s">
        <v>106</v>
      </c>
      <c r="AC48" s="53" t="s">
        <v>106</v>
      </c>
      <c r="AD48" s="53" t="s">
        <v>106</v>
      </c>
      <c r="AE48" s="53" t="s">
        <v>106</v>
      </c>
      <c r="AF48" s="53" t="s">
        <v>106</v>
      </c>
      <c r="AG48" s="53" t="s">
        <v>106</v>
      </c>
      <c r="AH48" s="53" t="s">
        <v>106</v>
      </c>
      <c r="AI48" s="53" t="s">
        <v>106</v>
      </c>
      <c r="AJ48" s="53" t="s">
        <v>106</v>
      </c>
      <c r="AK48" s="53" t="s">
        <v>106</v>
      </c>
    </row>
    <row r="49" spans="1:37">
      <c r="A49" s="55">
        <v>48</v>
      </c>
      <c r="B49" s="55" t="str">
        <f>IF(D49="","",基本データ入力!$L$9&amp;RIGHT(F49,6)&amp;IF('個人種目エントリー（男子用）'!A55="男子",1,5))</f>
        <v/>
      </c>
      <c r="C49" s="55" t="str">
        <f>IF('個人種目エントリー（男子用）'!A55="","",ASC(IF('個人種目エントリー（男子用）'!A55="男子",1,2)))</f>
        <v>1</v>
      </c>
      <c r="D49" s="55" t="str">
        <f>IF('個人種目エントリー（男子用）'!B55="","",'個人種目エントリー（男子用）'!B55)</f>
        <v/>
      </c>
      <c r="E49" s="55" t="str">
        <f>IF(D49="","",ASC('個人種目エントリー（男子用）'!C55))</f>
        <v/>
      </c>
      <c r="F49" s="55" t="str">
        <f>'提出用出場認知書（男子用）'!H60&amp;IF(LEN('提出用出場認知書（男子用）'!I60)=1,"0"&amp;'提出用出場認知書（男子用）'!I60,'提出用出場認知書（男子用）'!I60)&amp;IF(LEN('提出用出場認知書（男子用）'!J60)=1,"0"&amp;'提出用出場認知書（男子用）'!J60,'提出用出場認知書（男子用）'!J60)</f>
        <v/>
      </c>
      <c r="G49" s="55" t="str">
        <f>IF(D49="","",IF('個人種目エントリー（男子用）'!G55="小",1,IF('個人種目エントリー（男子用）'!G55="中",2,IF('個人種目エントリー（男子用）'!G55="高",3,IF('個人種目エントリー（男子用）'!G55="大",4,5)))))</f>
        <v/>
      </c>
      <c r="H49" s="55" t="str">
        <f>ASC('個人種目エントリー（男子用）'!H55)</f>
        <v/>
      </c>
      <c r="I49" s="55" t="str">
        <f>ASC('提出用出場認知書（男子用）'!K60)</f>
        <v/>
      </c>
      <c r="J49" s="55"/>
      <c r="K49" s="56" t="str">
        <f>'個人種目エントリー（男子用）'!J55</f>
        <v/>
      </c>
      <c r="L49" s="53" t="str">
        <f>IF(K49="","",基本データ入力!$D$8)</f>
        <v/>
      </c>
      <c r="M49" s="53"/>
      <c r="N49" s="53"/>
      <c r="O49" s="53"/>
      <c r="P49" s="53"/>
      <c r="Q49" s="53"/>
      <c r="R49" s="55" t="str">
        <f>ASC(IF('個人種目エントリー（男子用）'!M55="自由形","1",IF('個人種目エントリー（男子用）'!M55="背泳ぎ","2",IF('個人種目エントリー（男子用）'!M55="平泳ぎ","3",IF('個人種目エントリー（男子用）'!M55="ﾊﾞﾀﾌﾗｲ","4",IF('個人種目エントリー（男子用）'!M55="個人ﾒﾄﾞﾚｰ","5"," ")))))&amp;IF('個人種目エントリー（男子用）'!K55="50","0050",IF('個人種目エントリー（男子用）'!K55="100","0100",IF('個人種目エントリー（男子用）'!K55="200","0200",IF('個人種目エントリー（男子用）'!K55="25","0025",IF('個人種目エントリー（男子用）'!K55="800","0800",IF('個人種目エントリー（男子用）'!K55="1500","1500"," ")))))))</f>
        <v xml:space="preserve">  </v>
      </c>
      <c r="S49" s="55" t="str">
        <f>IF('個人種目エントリー（男子用）'!M55="","",ASC(IF(LEN('個人種目エントリー（男子用）'!N55)=1,"0"&amp;'個人種目エントリー（男子用）'!N55,'個人種目エントリー（男子用）'!N55))&amp;ASC(IF(LEN('個人種目エントリー（男子用）'!O55)=1,"0"&amp;'個人種目エントリー（男子用）'!O55,'個人種目エントリー（男子用）'!O55))&amp;"."&amp;IF('個人種目エントリー（男子用）'!P55="","0",'個人種目エントリー（男子用）'!P55))</f>
        <v/>
      </c>
      <c r="T49" s="55" t="str">
        <f>ASC(IF('個人種目エントリー（男子用）'!S55="自由形","1",IF('個人種目エントリー（男子用）'!S55="背泳ぎ","2",IF('個人種目エントリー（男子用）'!S55="平泳ぎ","3",IF('個人種目エントリー（男子用）'!S55="ﾊﾞﾀﾌﾗｲ","4",IF('個人種目エントリー（男子用）'!S55="個人ﾒﾄﾞﾚｰ","5"," ")))))&amp;IF('個人種目エントリー（男子用）'!Q55="50","0050",IF('個人種目エントリー（男子用）'!Q55="100","0100",IF('個人種目エントリー（男子用）'!Q55="200","0200",IF('個人種目エントリー（男子用）'!Q55="25","25",IF('個人種目エントリー（男子用）'!Q55="800","0800",IF('個人種目エントリー（男子用）'!Q55="1500","1500"," ")))))))</f>
        <v xml:space="preserve">  </v>
      </c>
      <c r="U49" s="55" t="str">
        <f>IF('個人種目エントリー（男子用）'!S55="","",ASC(IF(LEN('個人種目エントリー（男子用）'!T55)=1,"0"&amp;'個人種目エントリー（男子用）'!T55,'個人種目エントリー（男子用）'!T55))&amp;ASC(IF(LEN('個人種目エントリー（男子用）'!U55)=1,"0"&amp;'個人種目エントリー（男子用）'!U55,'個人種目エントリー（男子用）'!U55))&amp;"."&amp;IF('個人種目エントリー（男子用）'!V55="","0",'個人種目エントリー（男子用）'!V55))</f>
        <v/>
      </c>
      <c r="V49" s="55" t="str">
        <f>ASC(IF('個人種目エントリー（男子用）'!Y55="自由形","1",IF('個人種目エントリー（男子用）'!Y55="背泳ぎ","2",IF('個人種目エントリー（男子用）'!Y55="平泳ぎ","3",IF('個人種目エントリー（男子用）'!Y55="ﾊﾞﾀﾌﾗｲ","4",IF('個人種目エントリー（男子用）'!Y55="個人ﾒﾄﾞﾚｰ","5"," ")))))&amp;IF('個人種目エントリー（男子用）'!W55="50","0050",IF('個人種目エントリー（男子用）'!W55="100","0100",IF('個人種目エントリー（男子用）'!W55="200","0200",IF('個人種目エントリー（男子用）'!W55="25","0025",IF('個人種目エントリー（男子用）'!W55="800","0800",IF('個人種目エントリー（男子用）'!W55="1500","1500"," ")))))))</f>
        <v xml:space="preserve">  </v>
      </c>
      <c r="W49" s="55" t="str">
        <f>IF('個人種目エントリー（男子用）'!Y55="","",ASC(IF(LEN('個人種目エントリー（男子用）'!Z55)=1,"0"&amp;'個人種目エントリー（男子用）'!Z55,'個人種目エントリー（男子用）'!Z55))&amp;ASC(IF(LEN('個人種目エントリー（男子用）'!AA55)=1,"0"&amp;'個人種目エントリー（男子用）'!AA55,'個人種目エントリー（男子用）'!AA55))&amp;"."&amp;IF('個人種目エントリー（男子用）'!AB55="","0",'個人種目エントリー（男子用）'!AB55))</f>
        <v/>
      </c>
      <c r="X49" s="53" t="s">
        <v>106</v>
      </c>
      <c r="Y49" s="53" t="s">
        <v>106</v>
      </c>
      <c r="Z49" s="53" t="s">
        <v>106</v>
      </c>
      <c r="AA49" s="53" t="s">
        <v>106</v>
      </c>
      <c r="AB49" s="53" t="s">
        <v>106</v>
      </c>
      <c r="AC49" s="53" t="s">
        <v>106</v>
      </c>
      <c r="AD49" s="53" t="s">
        <v>106</v>
      </c>
      <c r="AE49" s="53" t="s">
        <v>106</v>
      </c>
      <c r="AF49" s="53" t="s">
        <v>106</v>
      </c>
      <c r="AG49" s="53" t="s">
        <v>106</v>
      </c>
      <c r="AH49" s="53" t="s">
        <v>106</v>
      </c>
      <c r="AI49" s="53" t="s">
        <v>106</v>
      </c>
      <c r="AJ49" s="53" t="s">
        <v>106</v>
      </c>
      <c r="AK49" s="53" t="s">
        <v>106</v>
      </c>
    </row>
    <row r="50" spans="1:37">
      <c r="A50" s="55">
        <v>49</v>
      </c>
      <c r="B50" s="55" t="str">
        <f>IF(D50="","",基本データ入力!$L$9&amp;RIGHT(F50,6)&amp;IF('個人種目エントリー（男子用）'!A56="男子",1,5))</f>
        <v/>
      </c>
      <c r="C50" s="55" t="str">
        <f>IF('個人種目エントリー（男子用）'!A56="","",ASC(IF('個人種目エントリー（男子用）'!A56="男子",1,2)))</f>
        <v>1</v>
      </c>
      <c r="D50" s="55" t="str">
        <f>IF('個人種目エントリー（男子用）'!B56="","",'個人種目エントリー（男子用）'!B56)</f>
        <v/>
      </c>
      <c r="E50" s="55" t="str">
        <f>IF(D50="","",ASC('個人種目エントリー（男子用）'!C56))</f>
        <v/>
      </c>
      <c r="F50" s="55" t="str">
        <f>'提出用出場認知書（男子用）'!H61&amp;IF(LEN('提出用出場認知書（男子用）'!I61)=1,"0"&amp;'提出用出場認知書（男子用）'!I61,'提出用出場認知書（男子用）'!I61)&amp;IF(LEN('提出用出場認知書（男子用）'!J61)=1,"0"&amp;'提出用出場認知書（男子用）'!J61,'提出用出場認知書（男子用）'!J61)</f>
        <v/>
      </c>
      <c r="G50" s="55" t="str">
        <f>IF(D50="","",IF('個人種目エントリー（男子用）'!G56="小",1,IF('個人種目エントリー（男子用）'!G56="中",2,IF('個人種目エントリー（男子用）'!G56="高",3,IF('個人種目エントリー（男子用）'!G56="大",4,5)))))</f>
        <v/>
      </c>
      <c r="H50" s="55" t="str">
        <f>ASC('個人種目エントリー（男子用）'!H56)</f>
        <v/>
      </c>
      <c r="I50" s="55" t="str">
        <f>ASC('提出用出場認知書（男子用）'!K61)</f>
        <v/>
      </c>
      <c r="J50" s="55"/>
      <c r="K50" s="56" t="str">
        <f>'個人種目エントリー（男子用）'!J56</f>
        <v/>
      </c>
      <c r="L50" s="53" t="str">
        <f>IF(K50="","",基本データ入力!$D$8)</f>
        <v/>
      </c>
      <c r="M50" s="53"/>
      <c r="N50" s="53"/>
      <c r="O50" s="53"/>
      <c r="P50" s="53"/>
      <c r="Q50" s="53"/>
      <c r="R50" s="55" t="str">
        <f>ASC(IF('個人種目エントリー（男子用）'!M56="自由形","1",IF('個人種目エントリー（男子用）'!M56="背泳ぎ","2",IF('個人種目エントリー（男子用）'!M56="平泳ぎ","3",IF('個人種目エントリー（男子用）'!M56="ﾊﾞﾀﾌﾗｲ","4",IF('個人種目エントリー（男子用）'!M56="個人ﾒﾄﾞﾚｰ","5"," ")))))&amp;IF('個人種目エントリー（男子用）'!K56="50","0050",IF('個人種目エントリー（男子用）'!K56="100","0100",IF('個人種目エントリー（男子用）'!K56="200","0200",IF('個人種目エントリー（男子用）'!K56="25","0025",IF('個人種目エントリー（男子用）'!K56="800","0800",IF('個人種目エントリー（男子用）'!K56="1500","1500"," ")))))))</f>
        <v xml:space="preserve">  </v>
      </c>
      <c r="S50" s="55" t="str">
        <f>IF('個人種目エントリー（男子用）'!M56="","",ASC(IF(LEN('個人種目エントリー（男子用）'!N56)=1,"0"&amp;'個人種目エントリー（男子用）'!N56,'個人種目エントリー（男子用）'!N56))&amp;ASC(IF(LEN('個人種目エントリー（男子用）'!O56)=1,"0"&amp;'個人種目エントリー（男子用）'!O56,'個人種目エントリー（男子用）'!O56))&amp;"."&amp;IF('個人種目エントリー（男子用）'!P56="","0",'個人種目エントリー（男子用）'!P56))</f>
        <v/>
      </c>
      <c r="T50" s="55" t="str">
        <f>ASC(IF('個人種目エントリー（男子用）'!S56="自由形","1",IF('個人種目エントリー（男子用）'!S56="背泳ぎ","2",IF('個人種目エントリー（男子用）'!S56="平泳ぎ","3",IF('個人種目エントリー（男子用）'!S56="ﾊﾞﾀﾌﾗｲ","4",IF('個人種目エントリー（男子用）'!S56="個人ﾒﾄﾞﾚｰ","5"," ")))))&amp;IF('個人種目エントリー（男子用）'!Q56="50","0050",IF('個人種目エントリー（男子用）'!Q56="100","0100",IF('個人種目エントリー（男子用）'!Q56="200","0200",IF('個人種目エントリー（男子用）'!Q56="25","25",IF('個人種目エントリー（男子用）'!Q56="800","0800",IF('個人種目エントリー（男子用）'!Q56="1500","1500"," ")))))))</f>
        <v xml:space="preserve">  </v>
      </c>
      <c r="U50" s="55" t="str">
        <f>IF('個人種目エントリー（男子用）'!S56="","",ASC(IF(LEN('個人種目エントリー（男子用）'!T56)=1,"0"&amp;'個人種目エントリー（男子用）'!T56,'個人種目エントリー（男子用）'!T56))&amp;ASC(IF(LEN('個人種目エントリー（男子用）'!U56)=1,"0"&amp;'個人種目エントリー（男子用）'!U56,'個人種目エントリー（男子用）'!U56))&amp;"."&amp;IF('個人種目エントリー（男子用）'!V56="","0",'個人種目エントリー（男子用）'!V56))</f>
        <v/>
      </c>
      <c r="V50" s="55" t="str">
        <f>ASC(IF('個人種目エントリー（男子用）'!Y56="自由形","1",IF('個人種目エントリー（男子用）'!Y56="背泳ぎ","2",IF('個人種目エントリー（男子用）'!Y56="平泳ぎ","3",IF('個人種目エントリー（男子用）'!Y56="ﾊﾞﾀﾌﾗｲ","4",IF('個人種目エントリー（男子用）'!Y56="個人ﾒﾄﾞﾚｰ","5"," ")))))&amp;IF('個人種目エントリー（男子用）'!W56="50","0050",IF('個人種目エントリー（男子用）'!W56="100","0100",IF('個人種目エントリー（男子用）'!W56="200","0200",IF('個人種目エントリー（男子用）'!W56="25","0025",IF('個人種目エントリー（男子用）'!W56="800","0800",IF('個人種目エントリー（男子用）'!W56="1500","1500"," ")))))))</f>
        <v xml:space="preserve">  </v>
      </c>
      <c r="W50" s="55" t="str">
        <f>IF('個人種目エントリー（男子用）'!Y56="","",ASC(IF(LEN('個人種目エントリー（男子用）'!Z56)=1,"0"&amp;'個人種目エントリー（男子用）'!Z56,'個人種目エントリー（男子用）'!Z56))&amp;ASC(IF(LEN('個人種目エントリー（男子用）'!AA56)=1,"0"&amp;'個人種目エントリー（男子用）'!AA56,'個人種目エントリー（男子用）'!AA56))&amp;"."&amp;IF('個人種目エントリー（男子用）'!AB56="","0",'個人種目エントリー（男子用）'!AB56))</f>
        <v/>
      </c>
      <c r="X50" s="53" t="s">
        <v>106</v>
      </c>
      <c r="Y50" s="53" t="s">
        <v>106</v>
      </c>
      <c r="Z50" s="53" t="s">
        <v>106</v>
      </c>
      <c r="AA50" s="53" t="s">
        <v>106</v>
      </c>
      <c r="AB50" s="53" t="s">
        <v>106</v>
      </c>
      <c r="AC50" s="53" t="s">
        <v>106</v>
      </c>
      <c r="AD50" s="53" t="s">
        <v>106</v>
      </c>
      <c r="AE50" s="53" t="s">
        <v>106</v>
      </c>
      <c r="AF50" s="53" t="s">
        <v>106</v>
      </c>
      <c r="AG50" s="53" t="s">
        <v>106</v>
      </c>
      <c r="AH50" s="53" t="s">
        <v>106</v>
      </c>
      <c r="AI50" s="53" t="s">
        <v>106</v>
      </c>
      <c r="AJ50" s="53" t="s">
        <v>106</v>
      </c>
      <c r="AK50" s="53" t="s">
        <v>106</v>
      </c>
    </row>
    <row r="51" spans="1:37">
      <c r="A51" s="55">
        <v>50</v>
      </c>
      <c r="B51" s="55" t="str">
        <f>IF(D51="","",基本データ入力!$L$9&amp;RIGHT(F51,6)&amp;IF('個人種目エントリー（男子用）'!A57="男子",1,5))</f>
        <v/>
      </c>
      <c r="C51" s="55" t="str">
        <f>IF('個人種目エントリー（男子用）'!A57="","",ASC(IF('個人種目エントリー（男子用）'!A57="男子",1,2)))</f>
        <v>1</v>
      </c>
      <c r="D51" s="55" t="str">
        <f>IF('個人種目エントリー（男子用）'!B57="","",'個人種目エントリー（男子用）'!B57)</f>
        <v/>
      </c>
      <c r="E51" s="55" t="str">
        <f>IF(D51="","",ASC('個人種目エントリー（男子用）'!C57))</f>
        <v/>
      </c>
      <c r="F51" s="55" t="str">
        <f>'提出用出場認知書（男子用）'!H62&amp;IF(LEN('提出用出場認知書（男子用）'!I62)=1,"0"&amp;'提出用出場認知書（男子用）'!I62,'提出用出場認知書（男子用）'!I62)&amp;IF(LEN('提出用出場認知書（男子用）'!J62)=1,"0"&amp;'提出用出場認知書（男子用）'!J62,'提出用出場認知書（男子用）'!J62)</f>
        <v/>
      </c>
      <c r="G51" s="55" t="str">
        <f>IF(D51="","",IF('個人種目エントリー（男子用）'!G57="小",1,IF('個人種目エントリー（男子用）'!G57="中",2,IF('個人種目エントリー（男子用）'!G57="高",3,IF('個人種目エントリー（男子用）'!G57="大",4,5)))))</f>
        <v/>
      </c>
      <c r="H51" s="55" t="str">
        <f>ASC('個人種目エントリー（男子用）'!H57)</f>
        <v/>
      </c>
      <c r="I51" s="55" t="str">
        <f>ASC('提出用出場認知書（男子用）'!K62)</f>
        <v/>
      </c>
      <c r="J51" s="55"/>
      <c r="K51" s="56" t="str">
        <f>'個人種目エントリー（男子用）'!J57</f>
        <v/>
      </c>
      <c r="L51" s="53" t="str">
        <f>IF(K51="","",基本データ入力!$D$8)</f>
        <v/>
      </c>
      <c r="M51" s="53"/>
      <c r="N51" s="53"/>
      <c r="O51" s="53"/>
      <c r="P51" s="53"/>
      <c r="Q51" s="53"/>
      <c r="R51" s="55" t="str">
        <f>ASC(IF('個人種目エントリー（男子用）'!M57="自由形","1",IF('個人種目エントリー（男子用）'!M57="背泳ぎ","2",IF('個人種目エントリー（男子用）'!M57="平泳ぎ","3",IF('個人種目エントリー（男子用）'!M57="ﾊﾞﾀﾌﾗｲ","4",IF('個人種目エントリー（男子用）'!M57="個人ﾒﾄﾞﾚｰ","5"," ")))))&amp;IF('個人種目エントリー（男子用）'!K57="50","0050",IF('個人種目エントリー（男子用）'!K57="100","0100",IF('個人種目エントリー（男子用）'!K57="200","0200",IF('個人種目エントリー（男子用）'!K57="25","0025",IF('個人種目エントリー（男子用）'!K57="800","0800",IF('個人種目エントリー（男子用）'!K57="1500","1500"," ")))))))</f>
        <v xml:space="preserve">  </v>
      </c>
      <c r="S51" s="55" t="str">
        <f>IF('個人種目エントリー（男子用）'!M57="","",ASC(IF(LEN('個人種目エントリー（男子用）'!N57)=1,"0"&amp;'個人種目エントリー（男子用）'!N57,'個人種目エントリー（男子用）'!N57))&amp;ASC(IF(LEN('個人種目エントリー（男子用）'!O57)=1,"0"&amp;'個人種目エントリー（男子用）'!O57,'個人種目エントリー（男子用）'!O57))&amp;"."&amp;IF('個人種目エントリー（男子用）'!P57="","0",'個人種目エントリー（男子用）'!P57))</f>
        <v/>
      </c>
      <c r="T51" s="55" t="str">
        <f>ASC(IF('個人種目エントリー（男子用）'!S57="自由形","1",IF('個人種目エントリー（男子用）'!S57="背泳ぎ","2",IF('個人種目エントリー（男子用）'!S57="平泳ぎ","3",IF('個人種目エントリー（男子用）'!S57="ﾊﾞﾀﾌﾗｲ","4",IF('個人種目エントリー（男子用）'!S57="個人ﾒﾄﾞﾚｰ","5"," ")))))&amp;IF('個人種目エントリー（男子用）'!Q57="50","0050",IF('個人種目エントリー（男子用）'!Q57="100","0100",IF('個人種目エントリー（男子用）'!Q57="200","0200",IF('個人種目エントリー（男子用）'!Q57="25","25",IF('個人種目エントリー（男子用）'!Q57="800","0800",IF('個人種目エントリー（男子用）'!Q57="1500","1500"," ")))))))</f>
        <v xml:space="preserve">  </v>
      </c>
      <c r="U51" s="55" t="str">
        <f>IF('個人種目エントリー（男子用）'!S57="","",ASC(IF(LEN('個人種目エントリー（男子用）'!T57)=1,"0"&amp;'個人種目エントリー（男子用）'!T57,'個人種目エントリー（男子用）'!T57))&amp;ASC(IF(LEN('個人種目エントリー（男子用）'!U57)=1,"0"&amp;'個人種目エントリー（男子用）'!U57,'個人種目エントリー（男子用）'!U57))&amp;"."&amp;IF('個人種目エントリー（男子用）'!V57="","0",'個人種目エントリー（男子用）'!V57))</f>
        <v/>
      </c>
      <c r="V51" s="55" t="str">
        <f>ASC(IF('個人種目エントリー（男子用）'!Y57="自由形","1",IF('個人種目エントリー（男子用）'!Y57="背泳ぎ","2",IF('個人種目エントリー（男子用）'!Y57="平泳ぎ","3",IF('個人種目エントリー（男子用）'!Y57="ﾊﾞﾀﾌﾗｲ","4",IF('個人種目エントリー（男子用）'!Y57="個人ﾒﾄﾞﾚｰ","5"," ")))))&amp;IF('個人種目エントリー（男子用）'!W57="50","0050",IF('個人種目エントリー（男子用）'!W57="100","0100",IF('個人種目エントリー（男子用）'!W57="200","0200",IF('個人種目エントリー（男子用）'!W57="25","0025",IF('個人種目エントリー（男子用）'!W57="800","0800",IF('個人種目エントリー（男子用）'!W57="1500","1500"," ")))))))</f>
        <v xml:space="preserve">  </v>
      </c>
      <c r="W51" s="55" t="str">
        <f>IF('個人種目エントリー（男子用）'!Y57="","",ASC(IF(LEN('個人種目エントリー（男子用）'!Z57)=1,"0"&amp;'個人種目エントリー（男子用）'!Z57,'個人種目エントリー（男子用）'!Z57))&amp;ASC(IF(LEN('個人種目エントリー（男子用）'!AA57)=1,"0"&amp;'個人種目エントリー（男子用）'!AA57,'個人種目エントリー（男子用）'!AA57))&amp;"."&amp;IF('個人種目エントリー（男子用）'!AB57="","0",'個人種目エントリー（男子用）'!AB57))</f>
        <v/>
      </c>
      <c r="X51" s="53" t="s">
        <v>106</v>
      </c>
      <c r="Y51" s="53" t="s">
        <v>106</v>
      </c>
      <c r="Z51" s="53" t="s">
        <v>106</v>
      </c>
      <c r="AA51" s="53" t="s">
        <v>106</v>
      </c>
      <c r="AB51" s="53" t="s">
        <v>106</v>
      </c>
      <c r="AC51" s="53" t="s">
        <v>106</v>
      </c>
      <c r="AD51" s="53" t="s">
        <v>106</v>
      </c>
      <c r="AE51" s="53" t="s">
        <v>106</v>
      </c>
      <c r="AF51" s="53" t="s">
        <v>106</v>
      </c>
      <c r="AG51" s="53" t="s">
        <v>106</v>
      </c>
      <c r="AH51" s="53" t="s">
        <v>106</v>
      </c>
      <c r="AI51" s="53" t="s">
        <v>106</v>
      </c>
      <c r="AJ51" s="53" t="s">
        <v>106</v>
      </c>
      <c r="AK51" s="53" t="s">
        <v>106</v>
      </c>
    </row>
  </sheetData>
  <sheetProtection selectLockedCells="1" selectUnlockedCells="1"/>
  <customSheetViews>
    <customSheetView guid="{D15BB113-DAED-4319-94E8-97E274BC31C1}" zeroValues="0">
      <selection activeCell="I16" sqref="I16"/>
      <pageMargins left="0.75" right="0.75" top="1" bottom="1" header="0.3" footer="0.3"/>
      <pageSetup paperSize="9" orientation="portrait"/>
    </customSheetView>
  </customSheetViews>
  <phoneticPr fontId="2"/>
  <dataValidations count="4">
    <dataValidation imeMode="hiragana" allowBlank="1" showInputMessage="1" showErrorMessage="1" sqref="D1 D52:D65536"/>
    <dataValidation imeMode="halfKatakana" allowBlank="1" showInputMessage="1" showErrorMessage="1" sqref="E52:E65536 N52:N65536 P52:P65536 P1 E1 L1 N1 L52:L65536"/>
    <dataValidation imeMode="on" allowBlank="1" showInputMessage="1" showErrorMessage="1" sqref="M52:M65536 O52:O65536 M1 O1 K1 K52:K65536"/>
    <dataValidation imeMode="off" allowBlank="1" showInputMessage="1" showErrorMessage="1" sqref="B52:C65536 Q52:AK65536 Q1:AK1 F52:J65536 B1:C1 F1:J1 X2:AK51"/>
  </dataValidations>
  <pageMargins left="0.75" right="0.75" top="1" bottom="1"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K51"/>
  <sheetViews>
    <sheetView showZeros="0" workbookViewId="0">
      <selection activeCell="A2" sqref="A2:AK36"/>
    </sheetView>
  </sheetViews>
  <sheetFormatPr defaultColWidth="13" defaultRowHeight="13.5"/>
  <cols>
    <col min="1" max="1" width="10.625" style="11" customWidth="1"/>
    <col min="2" max="2" width="15" style="11" customWidth="1"/>
    <col min="3" max="3" width="6.875" style="11" customWidth="1"/>
    <col min="4" max="4" width="29.625" style="11" customWidth="1"/>
    <col min="5" max="5" width="31.375" style="11" customWidth="1"/>
    <col min="6" max="6" width="10.625" style="11" customWidth="1"/>
    <col min="7" max="8" width="6.875" style="11" customWidth="1"/>
    <col min="9" max="9" width="6.375" style="11" customWidth="1"/>
    <col min="10" max="10" width="14" style="11" customWidth="1"/>
    <col min="11" max="11" width="13.625" style="11" customWidth="1"/>
    <col min="12" max="12" width="12.875" style="11" customWidth="1"/>
    <col min="13" max="13" width="16.5" style="11" customWidth="1"/>
    <col min="14" max="14" width="17" style="11" customWidth="1"/>
    <col min="15" max="15" width="15.125" style="11" customWidth="1"/>
    <col min="16" max="16" width="17.125" style="11" customWidth="1"/>
    <col min="17" max="17" width="10.625" style="11" customWidth="1"/>
    <col min="18" max="18" width="13" style="11" customWidth="1"/>
    <col min="19" max="19" width="12.125" style="11" customWidth="1"/>
    <col min="20" max="20" width="13" style="11" customWidth="1"/>
    <col min="21" max="21" width="12.125" style="11" customWidth="1"/>
    <col min="22" max="22" width="13" style="11" customWidth="1"/>
    <col min="23" max="23" width="12.125" style="11" customWidth="1"/>
    <col min="24" max="24" width="13" style="11" customWidth="1"/>
    <col min="25" max="25" width="12.125" style="11" customWidth="1"/>
    <col min="26" max="26" width="13" style="11" customWidth="1"/>
    <col min="27" max="27" width="12.125" style="11" customWidth="1"/>
    <col min="28" max="28" width="13" style="11" customWidth="1"/>
    <col min="29" max="29" width="12.125" style="11" customWidth="1"/>
    <col min="30" max="30" width="13" style="11" customWidth="1"/>
    <col min="31" max="31" width="12.125" style="11" customWidth="1"/>
    <col min="32" max="32" width="13" style="11" customWidth="1"/>
    <col min="33" max="33" width="12.125" style="11" customWidth="1"/>
    <col min="34" max="34" width="13" style="11" customWidth="1"/>
    <col min="35" max="35" width="12.125" style="11" customWidth="1"/>
    <col min="36" max="36" width="10" style="11" customWidth="1"/>
    <col min="37" max="37" width="13.125" style="11" customWidth="1"/>
    <col min="38" max="16384" width="13" style="11"/>
  </cols>
  <sheetData>
    <row r="1" spans="1:37" ht="15" customHeight="1">
      <c r="A1" s="54" t="s">
        <v>69</v>
      </c>
      <c r="B1" s="54" t="s">
        <v>70</v>
      </c>
      <c r="C1" s="54" t="s">
        <v>71</v>
      </c>
      <c r="D1" s="54" t="s">
        <v>72</v>
      </c>
      <c r="E1" s="54" t="s">
        <v>73</v>
      </c>
      <c r="F1" s="54" t="s">
        <v>74</v>
      </c>
      <c r="G1" s="54" t="s">
        <v>75</v>
      </c>
      <c r="H1" s="54" t="s">
        <v>76</v>
      </c>
      <c r="I1" s="54" t="s">
        <v>77</v>
      </c>
      <c r="J1" s="54" t="s">
        <v>78</v>
      </c>
      <c r="K1" s="54" t="s">
        <v>79</v>
      </c>
      <c r="L1" s="54" t="s">
        <v>80</v>
      </c>
      <c r="M1" s="54" t="s">
        <v>81</v>
      </c>
      <c r="N1" s="54" t="s">
        <v>82</v>
      </c>
      <c r="O1" s="54" t="s">
        <v>83</v>
      </c>
      <c r="P1" s="54" t="s">
        <v>84</v>
      </c>
      <c r="Q1" s="54" t="s">
        <v>85</v>
      </c>
      <c r="R1" s="54" t="s">
        <v>86</v>
      </c>
      <c r="S1" s="54" t="s">
        <v>87</v>
      </c>
      <c r="T1" s="54" t="s">
        <v>88</v>
      </c>
      <c r="U1" s="54" t="s">
        <v>89</v>
      </c>
      <c r="V1" s="54" t="s">
        <v>90</v>
      </c>
      <c r="W1" s="54" t="s">
        <v>91</v>
      </c>
      <c r="X1" s="54" t="s">
        <v>92</v>
      </c>
      <c r="Y1" s="54" t="s">
        <v>93</v>
      </c>
      <c r="Z1" s="54" t="s">
        <v>94</v>
      </c>
      <c r="AA1" s="54" t="s">
        <v>95</v>
      </c>
      <c r="AB1" s="54" t="s">
        <v>96</v>
      </c>
      <c r="AC1" s="54" t="s">
        <v>97</v>
      </c>
      <c r="AD1" s="54" t="s">
        <v>98</v>
      </c>
      <c r="AE1" s="54" t="s">
        <v>99</v>
      </c>
      <c r="AF1" s="54" t="s">
        <v>100</v>
      </c>
      <c r="AG1" s="54" t="s">
        <v>101</v>
      </c>
      <c r="AH1" s="54" t="s">
        <v>102</v>
      </c>
      <c r="AI1" s="54" t="s">
        <v>103</v>
      </c>
      <c r="AJ1" s="54" t="s">
        <v>104</v>
      </c>
      <c r="AK1" s="54" t="s">
        <v>105</v>
      </c>
    </row>
    <row r="2" spans="1:37" s="5" customFormat="1">
      <c r="A2" s="55">
        <v>1</v>
      </c>
      <c r="B2" s="55" t="str">
        <f>IF(D2="","",基本データ入力!$L$9&amp;RIGHT(F2,6)&amp;IF('個人種目エントリー（女子用）'!A8="男子",1,5))</f>
        <v/>
      </c>
      <c r="C2" s="55" t="str">
        <f>IF('個人種目エントリー（女子用）'!A8="","",ASC(IF('個人種目エントリー（女子用）'!A8="男子",1,2)))</f>
        <v>2</v>
      </c>
      <c r="D2" s="55" t="str">
        <f>IF('個人種目エントリー（女子用）'!B8="","",'個人種目エントリー（女子用）'!B8)</f>
        <v/>
      </c>
      <c r="E2" s="55" t="str">
        <f>IF(D2="","",ASC('個人種目エントリー（女子用）'!C8))</f>
        <v/>
      </c>
      <c r="F2" s="55" t="str">
        <f>'提出用出場認知書（女子用）'!H13&amp;IF(LEN('提出用出場認知書（女子用）'!I13)=1,"0"&amp;'提出用出場認知書（女子用）'!I13,'提出用出場認知書（女子用）'!I13)&amp;IF(LEN('提出用出場認知書（女子用）'!J13)=1,"0"&amp;'提出用出場認知書（女子用）'!J13,'提出用出場認知書（女子用）'!J13)</f>
        <v/>
      </c>
      <c r="G2" s="55" t="str">
        <f>IF(D2="","",IF('個人種目エントリー（女子用）'!G8="小",1,IF('個人種目エントリー（女子用）'!G8="中",2,IF('個人種目エントリー（女子用）'!G8="高",3,IF('個人種目エントリー（女子用）'!G8="大",4,5)))))</f>
        <v/>
      </c>
      <c r="H2" s="55" t="str">
        <f>ASC('個人種目エントリー（女子用）'!H8)</f>
        <v/>
      </c>
      <c r="I2" s="55" t="str">
        <f>ASC('提出用出場認知書（女子用）'!K13)</f>
        <v/>
      </c>
      <c r="J2" s="55"/>
      <c r="K2" s="55">
        <f>'個人種目エントリー（女子用）'!J8</f>
        <v>0</v>
      </c>
      <c r="L2" s="53" t="str">
        <f>IF(K2="","",基本データ入力!$D$8)</f>
        <v/>
      </c>
      <c r="M2" s="53"/>
      <c r="N2" s="53"/>
      <c r="O2" s="53"/>
      <c r="P2" s="53"/>
      <c r="Q2" s="53"/>
      <c r="R2" s="55" t="str">
        <f>ASC(IF('個人種目エントリー（女子用）'!M8="自由形","1",IF('個人種目エントリー（女子用）'!M8="背泳ぎ","2",IF('個人種目エントリー（女子用）'!M8="平泳ぎ","3",IF('個人種目エントリー（女子用）'!M8="ﾊﾞﾀﾌﾗｲ","4",IF('個人種目エントリー（女子用）'!M8="個人ﾒﾄﾞﾚｰ","5"," ")))))&amp;IF('個人種目エントリー（女子用）'!K8="50","0050",IF('個人種目エントリー（女子用）'!K8="100","0100",IF('個人種目エントリー（女子用）'!K8="200","0200",IF('個人種目エントリー（女子用）'!K8="25","0025",IF('個人種目エントリー（女子用）'!K8="800","0800",IF('個人種目エントリー（女子用）'!K8="1500","1500"," ")))))))</f>
        <v xml:space="preserve">  </v>
      </c>
      <c r="S2" s="55" t="str">
        <f>IF('個人種目エントリー（女子用）'!M8="","",ASC(IF(LEN('個人種目エントリー（女子用）'!N8)=1,"0"&amp;'個人種目エントリー（女子用）'!N8,'個人種目エントリー（女子用）'!N8))&amp;ASC(IF(LEN('個人種目エントリー（女子用）'!O8)=1,"0"&amp;'個人種目エントリー（女子用）'!O8,'個人種目エントリー（女子用）'!O8))&amp;"."&amp;IF('個人種目エントリー（女子用）'!P8="","0",'個人種目エントリー（女子用）'!P8))</f>
        <v/>
      </c>
      <c r="T2" s="55" t="str">
        <f>ASC(IF('個人種目エントリー（女子用）'!S8="自由形","1",IF('個人種目エントリー（女子用）'!S8="背泳ぎ","2",IF('個人種目エントリー（女子用）'!S8="平泳ぎ","3",IF('個人種目エントリー（女子用）'!S8="ﾊﾞﾀﾌﾗｲ","4",IF('個人種目エントリー（女子用）'!S8="個人ﾒﾄﾞﾚｰ","5"," ")))))&amp;IF('個人種目エントリー（女子用）'!Q8="50","0050",IF('個人種目エントリー（女子用）'!Q8="100","0100",IF('個人種目エントリー（女子用）'!Q8="200","0200",IF('個人種目エントリー（女子用）'!Q8="25","0025",IF('個人種目エントリー（女子用）'!Q8="800","0800",IF('個人種目エントリー（女子用）'!Q8="1500","1500"," ")))))))</f>
        <v xml:space="preserve">  </v>
      </c>
      <c r="U2" s="55" t="str">
        <f>IF('個人種目エントリー（女子用）'!S8="","",ASC(IF(LEN('個人種目エントリー（女子用）'!T8)=1,"0"&amp;'個人種目エントリー（女子用）'!T8,'個人種目エントリー（女子用）'!T8))&amp;ASC(IF(LEN('個人種目エントリー（女子用）'!U8)=1,"0"&amp;'個人種目エントリー（女子用）'!U8,'個人種目エントリー（女子用）'!U8))&amp;"."&amp;IF('個人種目エントリー（女子用）'!V8="","0",'個人種目エントリー（女子用）'!V8))</f>
        <v/>
      </c>
      <c r="V2" s="55" t="str">
        <f>ASC(IF('個人種目エントリー（女子用）'!Y8="自由形","1",IF('個人種目エントリー（女子用）'!Y8="背泳ぎ","2",IF('個人種目エントリー（女子用）'!Y8="平泳ぎ","3",IF('個人種目エントリー（女子用）'!Y8="ﾊﾞﾀﾌﾗｲ","4",IF('個人種目エントリー（女子用）'!Y8="個人ﾒﾄﾞﾚｰ","5"," ")))))&amp;IF('個人種目エントリー（女子用）'!W8="50","0050",IF('個人種目エントリー（女子用）'!W8="100","0100",IF('個人種目エントリー（女子用）'!W8="200","0200",IF('個人種目エントリー（女子用）'!W8="25","0025",IF('個人種目エントリー（女子用）'!W8="800","0800",IF('個人種目エントリー（女子用）'!W8="1500","1500"," ")))))))</f>
        <v xml:space="preserve">  </v>
      </c>
      <c r="W2" s="55" t="str">
        <f>IF('個人種目エントリー（女子用）'!Y8="","",ASC(IF(LEN('個人種目エントリー（女子用）'!Z8)=1,"0"&amp;'個人種目エントリー（女子用）'!Z8,'個人種目エントリー（女子用）'!Z8))&amp;ASC(IF(LEN('個人種目エントリー（女子用）'!AA8)=1,"0"&amp;'個人種目エントリー（女子用）'!AA8,'個人種目エントリー（女子用）'!AA8))&amp;"."&amp;IF('個人種目エントリー（女子用）'!AB8="","0",'個人種目エントリー（女子用）'!AB8))</f>
        <v/>
      </c>
      <c r="X2" s="53" t="s">
        <v>106</v>
      </c>
      <c r="Y2" s="53" t="s">
        <v>106</v>
      </c>
      <c r="Z2" s="53" t="s">
        <v>106</v>
      </c>
      <c r="AA2" s="53" t="s">
        <v>106</v>
      </c>
      <c r="AB2" s="53" t="s">
        <v>106</v>
      </c>
      <c r="AC2" s="53" t="s">
        <v>106</v>
      </c>
      <c r="AD2" s="53" t="s">
        <v>106</v>
      </c>
      <c r="AE2" s="53" t="s">
        <v>106</v>
      </c>
      <c r="AF2" s="53" t="s">
        <v>106</v>
      </c>
      <c r="AG2" s="53" t="s">
        <v>106</v>
      </c>
      <c r="AH2" s="53" t="s">
        <v>106</v>
      </c>
      <c r="AI2" s="53" t="s">
        <v>106</v>
      </c>
      <c r="AJ2" s="53" t="s">
        <v>106</v>
      </c>
      <c r="AK2" s="53" t="s">
        <v>106</v>
      </c>
    </row>
    <row r="3" spans="1:37" s="5" customFormat="1">
      <c r="A3" s="55">
        <v>2</v>
      </c>
      <c r="B3" s="55" t="str">
        <f>IF(D3="","",基本データ入力!$L$9&amp;RIGHT(F3,6)&amp;IF('個人種目エントリー（女子用）'!A9="男子",1,5))</f>
        <v/>
      </c>
      <c r="C3" s="55" t="str">
        <f>IF('個人種目エントリー（女子用）'!A9="","",ASC(IF('個人種目エントリー（女子用）'!A9="男子",1,2)))</f>
        <v>2</v>
      </c>
      <c r="D3" s="55" t="str">
        <f>IF('個人種目エントリー（女子用）'!B9="","",'個人種目エントリー（女子用）'!B9)</f>
        <v/>
      </c>
      <c r="E3" s="55" t="str">
        <f>IF(D3="","",ASC('個人種目エントリー（女子用）'!C9))</f>
        <v/>
      </c>
      <c r="F3" s="55" t="str">
        <f>'提出用出場認知書（女子用）'!H14&amp;IF(LEN('提出用出場認知書（女子用）'!I14)=1,"0"&amp;'提出用出場認知書（女子用）'!I14,'提出用出場認知書（女子用）'!I14)&amp;IF(LEN('提出用出場認知書（女子用）'!J14)=1,"0"&amp;'提出用出場認知書（女子用）'!J14,'提出用出場認知書（女子用）'!J14)</f>
        <v/>
      </c>
      <c r="G3" s="55" t="str">
        <f>IF(D3="","",IF('個人種目エントリー（女子用）'!G9="小",1,IF('個人種目エントリー（女子用）'!G9="中",2,IF('個人種目エントリー（女子用）'!G9="高",3,IF('個人種目エントリー（女子用）'!G9="大",4,5)))))</f>
        <v/>
      </c>
      <c r="H3" s="55" t="str">
        <f>ASC('個人種目エントリー（女子用）'!H9)</f>
        <v/>
      </c>
      <c r="I3" s="55" t="str">
        <f>ASC('提出用出場認知書（女子用）'!K14)</f>
        <v/>
      </c>
      <c r="J3" s="55"/>
      <c r="K3" s="55">
        <f>'個人種目エントリー（女子用）'!J9</f>
        <v>0</v>
      </c>
      <c r="L3" s="53" t="str">
        <f>IF(K3="","",基本データ入力!$D$8)</f>
        <v/>
      </c>
      <c r="M3" s="53"/>
      <c r="N3" s="53"/>
      <c r="O3" s="53"/>
      <c r="P3" s="53"/>
      <c r="Q3" s="53"/>
      <c r="R3" s="55" t="str">
        <f>ASC(IF('個人種目エントリー（女子用）'!M9="自由形","1",IF('個人種目エントリー（女子用）'!M9="背泳ぎ","2",IF('個人種目エントリー（女子用）'!M9="平泳ぎ","3",IF('個人種目エントリー（女子用）'!M9="ﾊﾞﾀﾌﾗｲ","4",IF('個人種目エントリー（女子用）'!M9="個人ﾒﾄﾞﾚｰ","5"," ")))))&amp;IF('個人種目エントリー（女子用）'!K9="50","0050",IF('個人種目エントリー（女子用）'!K9="100","0100",IF('個人種目エントリー（女子用）'!K9="200","0200",IF('個人種目エントリー（女子用）'!K9="25","0025",IF('個人種目エントリー（女子用）'!K9="800","0800",IF('個人種目エントリー（女子用）'!K9="1500","1500"," ")))))))</f>
        <v xml:space="preserve">  </v>
      </c>
      <c r="S3" s="55" t="str">
        <f>IF('個人種目エントリー（女子用）'!M9="","",ASC(IF(LEN('個人種目エントリー（女子用）'!N9)=1,"0"&amp;'個人種目エントリー（女子用）'!N9,'個人種目エントリー（女子用）'!N9))&amp;ASC(IF(LEN('個人種目エントリー（女子用）'!O9)=1,"0"&amp;'個人種目エントリー（女子用）'!O9,'個人種目エントリー（女子用）'!O9))&amp;"."&amp;IF('個人種目エントリー（女子用）'!P9="","0",'個人種目エントリー（女子用）'!P9))</f>
        <v/>
      </c>
      <c r="T3" s="55" t="str">
        <f>ASC(IF('個人種目エントリー（女子用）'!S9="自由形","1",IF('個人種目エントリー（女子用）'!S9="背泳ぎ","2",IF('個人種目エントリー（女子用）'!S9="平泳ぎ","3",IF('個人種目エントリー（女子用）'!S9="ﾊﾞﾀﾌﾗｲ","4",IF('個人種目エントリー（女子用）'!S9="個人ﾒﾄﾞﾚｰ","5"," ")))))&amp;IF('個人種目エントリー（女子用）'!Q9="50","0050",IF('個人種目エントリー（女子用）'!Q9="100","0100",IF('個人種目エントリー（女子用）'!Q9="200","0200",IF('個人種目エントリー（女子用）'!Q9="25","0025",IF('個人種目エントリー（女子用）'!Q9="800","0800",IF('個人種目エントリー（女子用）'!Q9="1500","1500"," ")))))))</f>
        <v xml:space="preserve">  </v>
      </c>
      <c r="U3" s="55" t="str">
        <f>IF('個人種目エントリー（女子用）'!S9="","",ASC(IF(LEN('個人種目エントリー（女子用）'!T9)=1,"0"&amp;'個人種目エントリー（女子用）'!T9,'個人種目エントリー（女子用）'!T9))&amp;ASC(IF(LEN('個人種目エントリー（女子用）'!U9)=1,"0"&amp;'個人種目エントリー（女子用）'!U9,'個人種目エントリー（女子用）'!U9))&amp;"."&amp;IF('個人種目エントリー（女子用）'!V9="","0",'個人種目エントリー（女子用）'!V9))</f>
        <v/>
      </c>
      <c r="V3" s="55" t="str">
        <f>ASC(IF('個人種目エントリー（女子用）'!Y9="自由形","1",IF('個人種目エントリー（女子用）'!Y9="背泳ぎ","2",IF('個人種目エントリー（女子用）'!Y9="平泳ぎ","3",IF('個人種目エントリー（女子用）'!Y9="ﾊﾞﾀﾌﾗｲ","4",IF('個人種目エントリー（女子用）'!Y9="個人ﾒﾄﾞﾚｰ","5"," ")))))&amp;IF('個人種目エントリー（女子用）'!W9="50","0050",IF('個人種目エントリー（女子用）'!W9="100","0100",IF('個人種目エントリー（女子用）'!W9="200","0200",IF('個人種目エントリー（女子用）'!W9="25","0025",IF('個人種目エントリー（女子用）'!W9="800","0800",IF('個人種目エントリー（女子用）'!W9="1500","1500"," ")))))))</f>
        <v xml:space="preserve">  </v>
      </c>
      <c r="W3" s="55" t="str">
        <f>IF('個人種目エントリー（女子用）'!Y9="","",ASC(IF(LEN('個人種目エントリー（女子用）'!Z9)=1,"0"&amp;'個人種目エントリー（女子用）'!Z9,'個人種目エントリー（女子用）'!Z9))&amp;ASC(IF(LEN('個人種目エントリー（女子用）'!AA9)=1,"0"&amp;'個人種目エントリー（女子用）'!AA9,'個人種目エントリー（女子用）'!AA9))&amp;"."&amp;IF('個人種目エントリー（女子用）'!AB9="","0",'個人種目エントリー（女子用）'!AB9))</f>
        <v/>
      </c>
      <c r="X3" s="53" t="s">
        <v>106</v>
      </c>
      <c r="Y3" s="53" t="s">
        <v>106</v>
      </c>
      <c r="Z3" s="53" t="s">
        <v>106</v>
      </c>
      <c r="AA3" s="53" t="s">
        <v>106</v>
      </c>
      <c r="AB3" s="53" t="s">
        <v>106</v>
      </c>
      <c r="AC3" s="53" t="s">
        <v>106</v>
      </c>
      <c r="AD3" s="53" t="s">
        <v>106</v>
      </c>
      <c r="AE3" s="53" t="s">
        <v>106</v>
      </c>
      <c r="AF3" s="53" t="s">
        <v>106</v>
      </c>
      <c r="AG3" s="53" t="s">
        <v>106</v>
      </c>
      <c r="AH3" s="53" t="s">
        <v>106</v>
      </c>
      <c r="AI3" s="53" t="s">
        <v>106</v>
      </c>
      <c r="AJ3" s="53" t="s">
        <v>106</v>
      </c>
      <c r="AK3" s="53" t="s">
        <v>106</v>
      </c>
    </row>
    <row r="4" spans="1:37" s="5" customFormat="1">
      <c r="A4" s="55">
        <v>3</v>
      </c>
      <c r="B4" s="55" t="str">
        <f>IF(D4="","",基本データ入力!$L$9&amp;RIGHT(F4,6)&amp;IF('個人種目エントリー（女子用）'!A10="男子",1,5))</f>
        <v/>
      </c>
      <c r="C4" s="55" t="str">
        <f>IF('個人種目エントリー（女子用）'!A10="","",ASC(IF('個人種目エントリー（女子用）'!A10="男子",1,2)))</f>
        <v>2</v>
      </c>
      <c r="D4" s="55" t="str">
        <f>IF('個人種目エントリー（女子用）'!B10="","",'個人種目エントリー（女子用）'!B10)</f>
        <v/>
      </c>
      <c r="E4" s="55" t="str">
        <f>IF(D4="","",ASC('個人種目エントリー（女子用）'!C10))</f>
        <v/>
      </c>
      <c r="F4" s="55" t="str">
        <f>'提出用出場認知書（女子用）'!H15&amp;IF(LEN('提出用出場認知書（女子用）'!I15)=1,"0"&amp;'提出用出場認知書（女子用）'!I15,'提出用出場認知書（女子用）'!I15)&amp;IF(LEN('提出用出場認知書（女子用）'!J15)=1,"0"&amp;'提出用出場認知書（女子用）'!J15,'提出用出場認知書（女子用）'!J15)</f>
        <v/>
      </c>
      <c r="G4" s="55" t="str">
        <f>IF(D4="","",IF('個人種目エントリー（女子用）'!G10="小",1,IF('個人種目エントリー（女子用）'!G10="中",2,IF('個人種目エントリー（女子用）'!G10="高",3,IF('個人種目エントリー（女子用）'!G10="大",4,5)))))</f>
        <v/>
      </c>
      <c r="H4" s="55" t="str">
        <f>ASC('個人種目エントリー（女子用）'!H10)</f>
        <v/>
      </c>
      <c r="I4" s="55" t="str">
        <f>ASC('提出用出場認知書（女子用）'!K15)</f>
        <v/>
      </c>
      <c r="J4" s="55"/>
      <c r="K4" s="55">
        <f>'個人種目エントリー（女子用）'!J10</f>
        <v>0</v>
      </c>
      <c r="L4" s="53" t="str">
        <f>IF(K4="","",基本データ入力!$D$8)</f>
        <v/>
      </c>
      <c r="M4" s="53"/>
      <c r="N4" s="53"/>
      <c r="O4" s="53"/>
      <c r="P4" s="53"/>
      <c r="Q4" s="53"/>
      <c r="R4" s="55" t="str">
        <f>ASC(IF('個人種目エントリー（女子用）'!M10="自由形","1",IF('個人種目エントリー（女子用）'!M10="背泳ぎ","2",IF('個人種目エントリー（女子用）'!M10="平泳ぎ","3",IF('個人種目エントリー（女子用）'!M10="ﾊﾞﾀﾌﾗｲ","4",IF('個人種目エントリー（女子用）'!M10="個人ﾒﾄﾞﾚｰ","5"," ")))))&amp;IF('個人種目エントリー（女子用）'!K10="50","0050",IF('個人種目エントリー（女子用）'!K10="100","0100",IF('個人種目エントリー（女子用）'!K10="200","0200",IF('個人種目エントリー（女子用）'!K10="25","0025",IF('個人種目エントリー（女子用）'!K10="800","0800",IF('個人種目エントリー（女子用）'!K10="1500","1500"," ")))))))</f>
        <v xml:space="preserve">  </v>
      </c>
      <c r="S4" s="55" t="str">
        <f>IF('個人種目エントリー（女子用）'!M10="","",ASC(IF(LEN('個人種目エントリー（女子用）'!N10)=1,"0"&amp;'個人種目エントリー（女子用）'!N10,'個人種目エントリー（女子用）'!N10))&amp;ASC(IF(LEN('個人種目エントリー（女子用）'!O10)=1,"0"&amp;'個人種目エントリー（女子用）'!O10,'個人種目エントリー（女子用）'!O10))&amp;"."&amp;IF('個人種目エントリー（女子用）'!P10="","0",'個人種目エントリー（女子用）'!P10))</f>
        <v/>
      </c>
      <c r="T4" s="55" t="str">
        <f>ASC(IF('個人種目エントリー（女子用）'!S10="自由形","1",IF('個人種目エントリー（女子用）'!S10="背泳ぎ","2",IF('個人種目エントリー（女子用）'!S10="平泳ぎ","3",IF('個人種目エントリー（女子用）'!S10="ﾊﾞﾀﾌﾗｲ","4",IF('個人種目エントリー（女子用）'!S10="個人ﾒﾄﾞﾚｰ","5"," ")))))&amp;IF('個人種目エントリー（女子用）'!Q10="50","0050",IF('個人種目エントリー（女子用）'!Q10="100","0100",IF('個人種目エントリー（女子用）'!Q10="200","0200",IF('個人種目エントリー（女子用）'!Q10="25","0025",IF('個人種目エントリー（女子用）'!Q10="800","0800",IF('個人種目エントリー（女子用）'!Q10="1500","1500"," ")))))))</f>
        <v xml:space="preserve">  </v>
      </c>
      <c r="U4" s="55" t="str">
        <f>IF('個人種目エントリー（女子用）'!S10="","",ASC(IF(LEN('個人種目エントリー（女子用）'!T10)=1,"0"&amp;'個人種目エントリー（女子用）'!T10,'個人種目エントリー（女子用）'!T10))&amp;ASC(IF(LEN('個人種目エントリー（女子用）'!U10)=1,"0"&amp;'個人種目エントリー（女子用）'!U10,'個人種目エントリー（女子用）'!U10))&amp;"."&amp;IF('個人種目エントリー（女子用）'!V10="","0",'個人種目エントリー（女子用）'!V10))</f>
        <v/>
      </c>
      <c r="V4" s="55" t="str">
        <f>ASC(IF('個人種目エントリー（女子用）'!Y10="自由形","1",IF('個人種目エントリー（女子用）'!Y10="背泳ぎ","2",IF('個人種目エントリー（女子用）'!Y10="平泳ぎ","3",IF('個人種目エントリー（女子用）'!Y10="ﾊﾞﾀﾌﾗｲ","4",IF('個人種目エントリー（女子用）'!Y10="個人ﾒﾄﾞﾚｰ","5"," ")))))&amp;IF('個人種目エントリー（女子用）'!W10="50","0050",IF('個人種目エントリー（女子用）'!W10="100","0100",IF('個人種目エントリー（女子用）'!W10="200","0200",IF('個人種目エントリー（女子用）'!W10="25","0025",IF('個人種目エントリー（女子用）'!W10="800","0800",IF('個人種目エントリー（女子用）'!W10="1500","1500"," ")))))))</f>
        <v xml:space="preserve">  </v>
      </c>
      <c r="W4" s="55" t="str">
        <f>IF('個人種目エントリー（女子用）'!Y10="","",ASC(IF(LEN('個人種目エントリー（女子用）'!Z10)=1,"0"&amp;'個人種目エントリー（女子用）'!Z10,'個人種目エントリー（女子用）'!Z10))&amp;ASC(IF(LEN('個人種目エントリー（女子用）'!AA10)=1,"0"&amp;'個人種目エントリー（女子用）'!AA10,'個人種目エントリー（女子用）'!AA10))&amp;"."&amp;IF('個人種目エントリー（女子用）'!AB10="","0",'個人種目エントリー（女子用）'!AB10))</f>
        <v/>
      </c>
      <c r="X4" s="53" t="s">
        <v>106</v>
      </c>
      <c r="Y4" s="53" t="s">
        <v>106</v>
      </c>
      <c r="Z4" s="53" t="s">
        <v>106</v>
      </c>
      <c r="AA4" s="53" t="s">
        <v>106</v>
      </c>
      <c r="AB4" s="53" t="s">
        <v>106</v>
      </c>
      <c r="AC4" s="53" t="s">
        <v>106</v>
      </c>
      <c r="AD4" s="53" t="s">
        <v>106</v>
      </c>
      <c r="AE4" s="53" t="s">
        <v>106</v>
      </c>
      <c r="AF4" s="53" t="s">
        <v>106</v>
      </c>
      <c r="AG4" s="53" t="s">
        <v>106</v>
      </c>
      <c r="AH4" s="53" t="s">
        <v>106</v>
      </c>
      <c r="AI4" s="53" t="s">
        <v>106</v>
      </c>
      <c r="AJ4" s="53" t="s">
        <v>106</v>
      </c>
      <c r="AK4" s="53" t="s">
        <v>106</v>
      </c>
    </row>
    <row r="5" spans="1:37" s="5" customFormat="1">
      <c r="A5" s="55">
        <v>4</v>
      </c>
      <c r="B5" s="55" t="str">
        <f>IF(D5="","",基本データ入力!$L$9&amp;RIGHT(F5,6)&amp;IF('個人種目エントリー（女子用）'!A11="男子",1,5))</f>
        <v/>
      </c>
      <c r="C5" s="55" t="str">
        <f>IF('個人種目エントリー（女子用）'!A11="","",ASC(IF('個人種目エントリー（女子用）'!A11="男子",1,2)))</f>
        <v>2</v>
      </c>
      <c r="D5" s="55" t="str">
        <f>IF('個人種目エントリー（女子用）'!B11="","",'個人種目エントリー（女子用）'!B11)</f>
        <v/>
      </c>
      <c r="E5" s="55" t="str">
        <f>IF(D5="","",ASC('個人種目エントリー（女子用）'!C11))</f>
        <v/>
      </c>
      <c r="F5" s="55" t="str">
        <f>'提出用出場認知書（女子用）'!H16&amp;IF(LEN('提出用出場認知書（女子用）'!I16)=1,"0"&amp;'提出用出場認知書（女子用）'!I16,'提出用出場認知書（女子用）'!I16)&amp;IF(LEN('提出用出場認知書（女子用）'!J16)=1,"0"&amp;'提出用出場認知書（女子用）'!J16,'提出用出場認知書（女子用）'!J16)</f>
        <v/>
      </c>
      <c r="G5" s="55" t="str">
        <f>IF(D5="","",IF('個人種目エントリー（女子用）'!G11="小",1,IF('個人種目エントリー（女子用）'!G11="中",2,IF('個人種目エントリー（女子用）'!G11="高",3,IF('個人種目エントリー（女子用）'!G11="大",4,5)))))</f>
        <v/>
      </c>
      <c r="H5" s="55" t="str">
        <f>ASC('個人種目エントリー（女子用）'!H11)</f>
        <v/>
      </c>
      <c r="I5" s="55" t="str">
        <f>ASC('提出用出場認知書（女子用）'!K16)</f>
        <v/>
      </c>
      <c r="J5" s="55"/>
      <c r="K5" s="55">
        <f>'個人種目エントリー（女子用）'!J11</f>
        <v>0</v>
      </c>
      <c r="L5" s="53" t="str">
        <f>IF(K5="","",基本データ入力!$D$8)</f>
        <v/>
      </c>
      <c r="M5" s="53"/>
      <c r="N5" s="53"/>
      <c r="O5" s="53"/>
      <c r="P5" s="53"/>
      <c r="Q5" s="53"/>
      <c r="R5" s="55" t="str">
        <f>ASC(IF('個人種目エントリー（女子用）'!M11="自由形","1",IF('個人種目エントリー（女子用）'!M11="背泳ぎ","2",IF('個人種目エントリー（女子用）'!M11="平泳ぎ","3",IF('個人種目エントリー（女子用）'!M11="ﾊﾞﾀﾌﾗｲ","4",IF('個人種目エントリー（女子用）'!M11="個人ﾒﾄﾞﾚｰ","5"," ")))))&amp;IF('個人種目エントリー（女子用）'!K11="50","0050",IF('個人種目エントリー（女子用）'!K11="100","0100",IF('個人種目エントリー（女子用）'!K11="200","0200",IF('個人種目エントリー（女子用）'!K11="25","0025",IF('個人種目エントリー（女子用）'!K11="800","0800",IF('個人種目エントリー（女子用）'!K11="1500","1500"," ")))))))</f>
        <v xml:space="preserve">  </v>
      </c>
      <c r="S5" s="55" t="str">
        <f>IF('個人種目エントリー（女子用）'!M11="","",ASC(IF(LEN('個人種目エントリー（女子用）'!N11)=1,"0"&amp;'個人種目エントリー（女子用）'!N11,'個人種目エントリー（女子用）'!N11))&amp;ASC(IF(LEN('個人種目エントリー（女子用）'!O11)=1,"0"&amp;'個人種目エントリー（女子用）'!O11,'個人種目エントリー（女子用）'!O11))&amp;"."&amp;IF('個人種目エントリー（女子用）'!P11="","0",'個人種目エントリー（女子用）'!P11))</f>
        <v/>
      </c>
      <c r="T5" s="55" t="str">
        <f>ASC(IF('個人種目エントリー（女子用）'!S11="自由形","1",IF('個人種目エントリー（女子用）'!S11="背泳ぎ","2",IF('個人種目エントリー（女子用）'!S11="平泳ぎ","3",IF('個人種目エントリー（女子用）'!S11="ﾊﾞﾀﾌﾗｲ","4",IF('個人種目エントリー（女子用）'!S11="個人ﾒﾄﾞﾚｰ","5"," ")))))&amp;IF('個人種目エントリー（女子用）'!Q11="50","0050",IF('個人種目エントリー（女子用）'!Q11="100","0100",IF('個人種目エントリー（女子用）'!Q11="200","0200",IF('個人種目エントリー（女子用）'!Q11="25","0025",IF('個人種目エントリー（女子用）'!Q11="800","0800",IF('個人種目エントリー（女子用）'!Q11="1500","1500"," ")))))))</f>
        <v xml:space="preserve">  </v>
      </c>
      <c r="U5" s="55" t="str">
        <f>IF('個人種目エントリー（女子用）'!S11="","",ASC(IF(LEN('個人種目エントリー（女子用）'!T11)=1,"0"&amp;'個人種目エントリー（女子用）'!T11,'個人種目エントリー（女子用）'!T11))&amp;ASC(IF(LEN('個人種目エントリー（女子用）'!U11)=1,"0"&amp;'個人種目エントリー（女子用）'!U11,'個人種目エントリー（女子用）'!U11))&amp;"."&amp;IF('個人種目エントリー（女子用）'!V11="","0",'個人種目エントリー（女子用）'!V11))</f>
        <v/>
      </c>
      <c r="V5" s="55" t="str">
        <f>ASC(IF('個人種目エントリー（女子用）'!Y11="自由形","1",IF('個人種目エントリー（女子用）'!Y11="背泳ぎ","2",IF('個人種目エントリー（女子用）'!Y11="平泳ぎ","3",IF('個人種目エントリー（女子用）'!Y11="ﾊﾞﾀﾌﾗｲ","4",IF('個人種目エントリー（女子用）'!Y11="個人ﾒﾄﾞﾚｰ","5"," ")))))&amp;IF('個人種目エントリー（女子用）'!W11="50","0050",IF('個人種目エントリー（女子用）'!W11="100","0100",IF('個人種目エントリー（女子用）'!W11="200","0200",IF('個人種目エントリー（女子用）'!W11="25","0025",IF('個人種目エントリー（女子用）'!W11="800","0800",IF('個人種目エントリー（女子用）'!W11="1500","1500"," ")))))))</f>
        <v xml:space="preserve">  </v>
      </c>
      <c r="W5" s="55" t="str">
        <f>IF('個人種目エントリー（女子用）'!Y11="","",ASC(IF(LEN('個人種目エントリー（女子用）'!Z11)=1,"0"&amp;'個人種目エントリー（女子用）'!Z11,'個人種目エントリー（女子用）'!Z11))&amp;ASC(IF(LEN('個人種目エントリー（女子用）'!AA11)=1,"0"&amp;'個人種目エントリー（女子用）'!AA11,'個人種目エントリー（女子用）'!AA11))&amp;"."&amp;IF('個人種目エントリー（女子用）'!AB11="","0",'個人種目エントリー（女子用）'!AB11))</f>
        <v/>
      </c>
      <c r="X5" s="53" t="s">
        <v>106</v>
      </c>
      <c r="Y5" s="53" t="s">
        <v>106</v>
      </c>
      <c r="Z5" s="53" t="s">
        <v>106</v>
      </c>
      <c r="AA5" s="53" t="s">
        <v>106</v>
      </c>
      <c r="AB5" s="53" t="s">
        <v>106</v>
      </c>
      <c r="AC5" s="53" t="s">
        <v>106</v>
      </c>
      <c r="AD5" s="53" t="s">
        <v>106</v>
      </c>
      <c r="AE5" s="53" t="s">
        <v>106</v>
      </c>
      <c r="AF5" s="53" t="s">
        <v>106</v>
      </c>
      <c r="AG5" s="53" t="s">
        <v>106</v>
      </c>
      <c r="AH5" s="53" t="s">
        <v>106</v>
      </c>
      <c r="AI5" s="53" t="s">
        <v>106</v>
      </c>
      <c r="AJ5" s="53" t="s">
        <v>106</v>
      </c>
      <c r="AK5" s="53" t="s">
        <v>106</v>
      </c>
    </row>
    <row r="6" spans="1:37" s="5" customFormat="1">
      <c r="A6" s="55">
        <v>5</v>
      </c>
      <c r="B6" s="55" t="str">
        <f>IF(D6="","",基本データ入力!$L$9&amp;RIGHT(F6,6)&amp;IF('個人種目エントリー（女子用）'!A12="男子",1,5))</f>
        <v/>
      </c>
      <c r="C6" s="55" t="str">
        <f>IF('個人種目エントリー（女子用）'!A12="","",ASC(IF('個人種目エントリー（女子用）'!A12="男子",1,2)))</f>
        <v>2</v>
      </c>
      <c r="D6" s="55" t="str">
        <f>IF('個人種目エントリー（女子用）'!B12="","",'個人種目エントリー（女子用）'!B12)</f>
        <v/>
      </c>
      <c r="E6" s="55" t="str">
        <f>IF(D6="","",ASC('個人種目エントリー（女子用）'!C12))</f>
        <v/>
      </c>
      <c r="F6" s="55" t="str">
        <f>'提出用出場認知書（女子用）'!H17&amp;IF(LEN('提出用出場認知書（女子用）'!I17)=1,"0"&amp;'提出用出場認知書（女子用）'!I17,'提出用出場認知書（女子用）'!I17)&amp;IF(LEN('提出用出場認知書（女子用）'!J17)=1,"0"&amp;'提出用出場認知書（女子用）'!J17,'提出用出場認知書（女子用）'!J17)</f>
        <v/>
      </c>
      <c r="G6" s="55" t="str">
        <f>IF(D6="","",IF('個人種目エントリー（女子用）'!G12="小",1,IF('個人種目エントリー（女子用）'!G12="中",2,IF('個人種目エントリー（女子用）'!G12="高",3,IF('個人種目エントリー（女子用）'!G12="大",4,5)))))</f>
        <v/>
      </c>
      <c r="H6" s="55" t="str">
        <f>ASC('個人種目エントリー（女子用）'!H12)</f>
        <v/>
      </c>
      <c r="I6" s="55" t="str">
        <f>ASC('提出用出場認知書（女子用）'!K17)</f>
        <v/>
      </c>
      <c r="J6" s="55"/>
      <c r="K6" s="55">
        <f>'個人種目エントリー（女子用）'!J12</f>
        <v>0</v>
      </c>
      <c r="L6" s="53" t="str">
        <f>IF(K6="","",基本データ入力!$D$8)</f>
        <v/>
      </c>
      <c r="M6" s="53"/>
      <c r="N6" s="53"/>
      <c r="O6" s="53"/>
      <c r="P6" s="53"/>
      <c r="Q6" s="53"/>
      <c r="R6" s="55" t="str">
        <f>ASC(IF('個人種目エントリー（女子用）'!M12="自由形","1",IF('個人種目エントリー（女子用）'!M12="背泳ぎ","2",IF('個人種目エントリー（女子用）'!M12="平泳ぎ","3",IF('個人種目エントリー（女子用）'!M12="ﾊﾞﾀﾌﾗｲ","4",IF('個人種目エントリー（女子用）'!M12="個人ﾒﾄﾞﾚｰ","5"," ")))))&amp;IF('個人種目エントリー（女子用）'!K12="50","0050",IF('個人種目エントリー（女子用）'!K12="100","0100",IF('個人種目エントリー（女子用）'!K12="200","0200",IF('個人種目エントリー（女子用）'!K12="25","0025",IF('個人種目エントリー（女子用）'!K12="800","0800",IF('個人種目エントリー（女子用）'!K12="1500","1500"," ")))))))</f>
        <v xml:space="preserve">  </v>
      </c>
      <c r="S6" s="55" t="str">
        <f>IF('個人種目エントリー（女子用）'!M12="","",ASC(IF(LEN('個人種目エントリー（女子用）'!N12)=1,"0"&amp;'個人種目エントリー（女子用）'!N12,'個人種目エントリー（女子用）'!N12))&amp;ASC(IF(LEN('個人種目エントリー（女子用）'!O12)=1,"0"&amp;'個人種目エントリー（女子用）'!O12,'個人種目エントリー（女子用）'!O12))&amp;"."&amp;IF('個人種目エントリー（女子用）'!P12="","0",'個人種目エントリー（女子用）'!P12))</f>
        <v/>
      </c>
      <c r="T6" s="55" t="str">
        <f>ASC(IF('個人種目エントリー（女子用）'!S12="自由形","1",IF('個人種目エントリー（女子用）'!S12="背泳ぎ","2",IF('個人種目エントリー（女子用）'!S12="平泳ぎ","3",IF('個人種目エントリー（女子用）'!S12="ﾊﾞﾀﾌﾗｲ","4",IF('個人種目エントリー（女子用）'!S12="個人ﾒﾄﾞﾚｰ","5"," ")))))&amp;IF('個人種目エントリー（女子用）'!Q12="50","0050",IF('個人種目エントリー（女子用）'!Q12="100","0100",IF('個人種目エントリー（女子用）'!Q12="200","0200",IF('個人種目エントリー（女子用）'!Q12="25","0025",IF('個人種目エントリー（女子用）'!Q12="800","0800",IF('個人種目エントリー（女子用）'!Q12="1500","1500"," ")))))))</f>
        <v xml:space="preserve">  </v>
      </c>
      <c r="U6" s="55" t="str">
        <f>IF('個人種目エントリー（女子用）'!S12="","",ASC(IF(LEN('個人種目エントリー（女子用）'!T12)=1,"0"&amp;'個人種目エントリー（女子用）'!T12,'個人種目エントリー（女子用）'!T12))&amp;ASC(IF(LEN('個人種目エントリー（女子用）'!U12)=1,"0"&amp;'個人種目エントリー（女子用）'!U12,'個人種目エントリー（女子用）'!U12))&amp;"."&amp;IF('個人種目エントリー（女子用）'!V12="","0",'個人種目エントリー（女子用）'!V12))</f>
        <v/>
      </c>
      <c r="V6" s="55" t="str">
        <f>ASC(IF('個人種目エントリー（女子用）'!Y12="自由形","1",IF('個人種目エントリー（女子用）'!Y12="背泳ぎ","2",IF('個人種目エントリー（女子用）'!Y12="平泳ぎ","3",IF('個人種目エントリー（女子用）'!Y12="ﾊﾞﾀﾌﾗｲ","4",IF('個人種目エントリー（女子用）'!Y12="個人ﾒﾄﾞﾚｰ","5"," ")))))&amp;IF('個人種目エントリー（女子用）'!W12="50","0050",IF('個人種目エントリー（女子用）'!W12="100","0100",IF('個人種目エントリー（女子用）'!W12="200","0200",IF('個人種目エントリー（女子用）'!W12="25","0025",IF('個人種目エントリー（女子用）'!W12="800","0800",IF('個人種目エントリー（女子用）'!W12="1500","1500"," ")))))))</f>
        <v xml:space="preserve">  </v>
      </c>
      <c r="W6" s="55" t="str">
        <f>IF('個人種目エントリー（女子用）'!Y12="","",ASC(IF(LEN('個人種目エントリー（女子用）'!Z12)=1,"0"&amp;'個人種目エントリー（女子用）'!Z12,'個人種目エントリー（女子用）'!Z12))&amp;ASC(IF(LEN('個人種目エントリー（女子用）'!AA12)=1,"0"&amp;'個人種目エントリー（女子用）'!AA12,'個人種目エントリー（女子用）'!AA12))&amp;"."&amp;IF('個人種目エントリー（女子用）'!AB12="","0",'個人種目エントリー（女子用）'!AB12))</f>
        <v/>
      </c>
      <c r="X6" s="53" t="s">
        <v>106</v>
      </c>
      <c r="Y6" s="53" t="s">
        <v>106</v>
      </c>
      <c r="Z6" s="53" t="s">
        <v>106</v>
      </c>
      <c r="AA6" s="53" t="s">
        <v>106</v>
      </c>
      <c r="AB6" s="53" t="s">
        <v>106</v>
      </c>
      <c r="AC6" s="53" t="s">
        <v>106</v>
      </c>
      <c r="AD6" s="53" t="s">
        <v>106</v>
      </c>
      <c r="AE6" s="53" t="s">
        <v>106</v>
      </c>
      <c r="AF6" s="53" t="s">
        <v>106</v>
      </c>
      <c r="AG6" s="53" t="s">
        <v>106</v>
      </c>
      <c r="AH6" s="53" t="s">
        <v>106</v>
      </c>
      <c r="AI6" s="53" t="s">
        <v>106</v>
      </c>
      <c r="AJ6" s="53" t="s">
        <v>106</v>
      </c>
      <c r="AK6" s="53" t="s">
        <v>106</v>
      </c>
    </row>
    <row r="7" spans="1:37" s="5" customFormat="1">
      <c r="A7" s="55">
        <v>6</v>
      </c>
      <c r="B7" s="55" t="str">
        <f>IF(D7="","",基本データ入力!$L$9&amp;RIGHT(F7,6)&amp;IF('個人種目エントリー（女子用）'!A13="男子",1,5))</f>
        <v/>
      </c>
      <c r="C7" s="55" t="str">
        <f>IF('個人種目エントリー（女子用）'!A13="","",ASC(IF('個人種目エントリー（女子用）'!A13="男子",1,2)))</f>
        <v>2</v>
      </c>
      <c r="D7" s="55" t="str">
        <f>IF('個人種目エントリー（女子用）'!B13="","",'個人種目エントリー（女子用）'!B13)</f>
        <v/>
      </c>
      <c r="E7" s="55" t="str">
        <f>IF(D7="","",ASC('個人種目エントリー（女子用）'!C13))</f>
        <v/>
      </c>
      <c r="F7" s="55" t="str">
        <f>'提出用出場認知書（女子用）'!H18&amp;IF(LEN('提出用出場認知書（女子用）'!I18)=1,"0"&amp;'提出用出場認知書（女子用）'!I18,'提出用出場認知書（女子用）'!I18)&amp;IF(LEN('提出用出場認知書（女子用）'!J18)=1,"0"&amp;'提出用出場認知書（女子用）'!J18,'提出用出場認知書（女子用）'!J18)</f>
        <v/>
      </c>
      <c r="G7" s="55" t="str">
        <f>IF(D7="","",IF('個人種目エントリー（女子用）'!G13="小",1,IF('個人種目エントリー（女子用）'!G13="中",2,IF('個人種目エントリー（女子用）'!G13="高",3,IF('個人種目エントリー（女子用）'!G13="大",4,5)))))</f>
        <v/>
      </c>
      <c r="H7" s="55" t="str">
        <f>ASC('個人種目エントリー（女子用）'!H13)</f>
        <v/>
      </c>
      <c r="I7" s="55" t="str">
        <f>ASC('提出用出場認知書（女子用）'!K18)</f>
        <v/>
      </c>
      <c r="J7" s="55"/>
      <c r="K7" s="55">
        <f>'個人種目エントリー（女子用）'!J13</f>
        <v>0</v>
      </c>
      <c r="L7" s="53" t="str">
        <f>IF(K7="","",基本データ入力!$D$8)</f>
        <v/>
      </c>
      <c r="M7" s="53"/>
      <c r="N7" s="53"/>
      <c r="O7" s="53"/>
      <c r="P7" s="53"/>
      <c r="Q7" s="53"/>
      <c r="R7" s="55" t="str">
        <f>ASC(IF('個人種目エントリー（女子用）'!M13="自由形","1",IF('個人種目エントリー（女子用）'!M13="背泳ぎ","2",IF('個人種目エントリー（女子用）'!M13="平泳ぎ","3",IF('個人種目エントリー（女子用）'!M13="ﾊﾞﾀﾌﾗｲ","4",IF('個人種目エントリー（女子用）'!M13="個人ﾒﾄﾞﾚｰ","5"," ")))))&amp;IF('個人種目エントリー（女子用）'!K13="50","0050",IF('個人種目エントリー（女子用）'!K13="100","0100",IF('個人種目エントリー（女子用）'!K13="200","0200",IF('個人種目エントリー（女子用）'!K13="25","0025",IF('個人種目エントリー（女子用）'!K13="800","0800",IF('個人種目エントリー（女子用）'!K13="1500","1500"," ")))))))</f>
        <v xml:space="preserve">  </v>
      </c>
      <c r="S7" s="55" t="str">
        <f>IF('個人種目エントリー（女子用）'!M13="","",ASC(IF(LEN('個人種目エントリー（女子用）'!N13)=1,"0"&amp;'個人種目エントリー（女子用）'!N13,'個人種目エントリー（女子用）'!N13))&amp;ASC(IF(LEN('個人種目エントリー（女子用）'!O13)=1,"0"&amp;'個人種目エントリー（女子用）'!O13,'個人種目エントリー（女子用）'!O13))&amp;"."&amp;IF('個人種目エントリー（女子用）'!P13="","0",'個人種目エントリー（女子用）'!P13))</f>
        <v/>
      </c>
      <c r="T7" s="55" t="str">
        <f>ASC(IF('個人種目エントリー（女子用）'!S13="自由形","1",IF('個人種目エントリー（女子用）'!S13="背泳ぎ","2",IF('個人種目エントリー（女子用）'!S13="平泳ぎ","3",IF('個人種目エントリー（女子用）'!S13="ﾊﾞﾀﾌﾗｲ","4",IF('個人種目エントリー（女子用）'!S13="個人ﾒﾄﾞﾚｰ","5"," ")))))&amp;IF('個人種目エントリー（女子用）'!Q13="50","0050",IF('個人種目エントリー（女子用）'!Q13="100","0100",IF('個人種目エントリー（女子用）'!Q13="200","0200",IF('個人種目エントリー（女子用）'!Q13="25","0025",IF('個人種目エントリー（女子用）'!Q13="800","0800",IF('個人種目エントリー（女子用）'!Q13="1500","1500"," ")))))))</f>
        <v xml:space="preserve">  </v>
      </c>
      <c r="U7" s="55" t="str">
        <f>IF('個人種目エントリー（女子用）'!S13="","",ASC(IF(LEN('個人種目エントリー（女子用）'!T13)=1,"0"&amp;'個人種目エントリー（女子用）'!T13,'個人種目エントリー（女子用）'!T13))&amp;ASC(IF(LEN('個人種目エントリー（女子用）'!U13)=1,"0"&amp;'個人種目エントリー（女子用）'!U13,'個人種目エントリー（女子用）'!U13))&amp;"."&amp;IF('個人種目エントリー（女子用）'!V13="","0",'個人種目エントリー（女子用）'!V13))</f>
        <v/>
      </c>
      <c r="V7" s="55" t="str">
        <f>ASC(IF('個人種目エントリー（女子用）'!Y13="自由形","1",IF('個人種目エントリー（女子用）'!Y13="背泳ぎ","2",IF('個人種目エントリー（女子用）'!Y13="平泳ぎ","3",IF('個人種目エントリー（女子用）'!Y13="ﾊﾞﾀﾌﾗｲ","4",IF('個人種目エントリー（女子用）'!Y13="個人ﾒﾄﾞﾚｰ","5"," ")))))&amp;IF('個人種目エントリー（女子用）'!W13="50","0050",IF('個人種目エントリー（女子用）'!W13="100","0100",IF('個人種目エントリー（女子用）'!W13="200","0200",IF('個人種目エントリー（女子用）'!W13="25","0025",IF('個人種目エントリー（女子用）'!W13="800","0800",IF('個人種目エントリー（女子用）'!W13="1500","1500"," ")))))))</f>
        <v xml:space="preserve">  </v>
      </c>
      <c r="W7" s="55" t="str">
        <f>IF('個人種目エントリー（女子用）'!Y13="","",ASC(IF(LEN('個人種目エントリー（女子用）'!Z13)=1,"0"&amp;'個人種目エントリー（女子用）'!Z13,'個人種目エントリー（女子用）'!Z13))&amp;ASC(IF(LEN('個人種目エントリー（女子用）'!AA13)=1,"0"&amp;'個人種目エントリー（女子用）'!AA13,'個人種目エントリー（女子用）'!AA13))&amp;"."&amp;IF('個人種目エントリー（女子用）'!AB13="","0",'個人種目エントリー（女子用）'!AB13))</f>
        <v/>
      </c>
      <c r="X7" s="53" t="s">
        <v>106</v>
      </c>
      <c r="Y7" s="53" t="s">
        <v>106</v>
      </c>
      <c r="Z7" s="53" t="s">
        <v>106</v>
      </c>
      <c r="AA7" s="53" t="s">
        <v>106</v>
      </c>
      <c r="AB7" s="53" t="s">
        <v>106</v>
      </c>
      <c r="AC7" s="53" t="s">
        <v>106</v>
      </c>
      <c r="AD7" s="53" t="s">
        <v>106</v>
      </c>
      <c r="AE7" s="53" t="s">
        <v>106</v>
      </c>
      <c r="AF7" s="53" t="s">
        <v>106</v>
      </c>
      <c r="AG7" s="53" t="s">
        <v>106</v>
      </c>
      <c r="AH7" s="53" t="s">
        <v>106</v>
      </c>
      <c r="AI7" s="53" t="s">
        <v>106</v>
      </c>
      <c r="AJ7" s="53" t="s">
        <v>106</v>
      </c>
      <c r="AK7" s="53" t="s">
        <v>106</v>
      </c>
    </row>
    <row r="8" spans="1:37" s="5" customFormat="1">
      <c r="A8" s="55">
        <v>7</v>
      </c>
      <c r="B8" s="55" t="str">
        <f>IF(D8="","",基本データ入力!$L$9&amp;RIGHT(F8,6)&amp;IF('個人種目エントリー（女子用）'!A14="男子",1,5))</f>
        <v/>
      </c>
      <c r="C8" s="55" t="str">
        <f>IF('個人種目エントリー（女子用）'!A14="","",ASC(IF('個人種目エントリー（女子用）'!A14="男子",1,2)))</f>
        <v>2</v>
      </c>
      <c r="D8" s="55" t="str">
        <f>IF('個人種目エントリー（女子用）'!B14="","",'個人種目エントリー（女子用）'!B14)</f>
        <v/>
      </c>
      <c r="E8" s="55" t="str">
        <f>IF(D8="","",ASC('個人種目エントリー（女子用）'!C14))</f>
        <v/>
      </c>
      <c r="F8" s="55" t="str">
        <f>'提出用出場認知書（女子用）'!H19&amp;IF(LEN('提出用出場認知書（女子用）'!I19)=1,"0"&amp;'提出用出場認知書（女子用）'!I19,'提出用出場認知書（女子用）'!I19)&amp;IF(LEN('提出用出場認知書（女子用）'!J19)=1,"0"&amp;'提出用出場認知書（女子用）'!J19,'提出用出場認知書（女子用）'!J19)</f>
        <v/>
      </c>
      <c r="G8" s="55" t="str">
        <f>IF(D8="","",IF('個人種目エントリー（女子用）'!G14="小",1,IF('個人種目エントリー（女子用）'!G14="中",2,IF('個人種目エントリー（女子用）'!G14="高",3,IF('個人種目エントリー（女子用）'!G14="大",4,5)))))</f>
        <v/>
      </c>
      <c r="H8" s="55" t="str">
        <f>ASC('個人種目エントリー（女子用）'!H14)</f>
        <v/>
      </c>
      <c r="I8" s="55" t="str">
        <f>ASC('提出用出場認知書（女子用）'!K19)</f>
        <v/>
      </c>
      <c r="J8" s="55"/>
      <c r="K8" s="55">
        <f>'個人種目エントリー（女子用）'!J14</f>
        <v>0</v>
      </c>
      <c r="L8" s="53" t="str">
        <f>IF(K8="","",基本データ入力!$D$8)</f>
        <v/>
      </c>
      <c r="M8" s="53"/>
      <c r="N8" s="53"/>
      <c r="O8" s="53"/>
      <c r="P8" s="53"/>
      <c r="Q8" s="53"/>
      <c r="R8" s="55" t="str">
        <f>ASC(IF('個人種目エントリー（女子用）'!M14="自由形","1",IF('個人種目エントリー（女子用）'!M14="背泳ぎ","2",IF('個人種目エントリー（女子用）'!M14="平泳ぎ","3",IF('個人種目エントリー（女子用）'!M14="ﾊﾞﾀﾌﾗｲ","4",IF('個人種目エントリー（女子用）'!M14="個人ﾒﾄﾞﾚｰ","5"," ")))))&amp;IF('個人種目エントリー（女子用）'!K14="50","0050",IF('個人種目エントリー（女子用）'!K14="100","0100",IF('個人種目エントリー（女子用）'!K14="200","0200",IF('個人種目エントリー（女子用）'!K14="25","0025",IF('個人種目エントリー（女子用）'!K14="800","0800",IF('個人種目エントリー（女子用）'!K14="1500","1500"," ")))))))</f>
        <v xml:space="preserve">  </v>
      </c>
      <c r="S8" s="55" t="str">
        <f>IF('個人種目エントリー（女子用）'!M14="","",ASC(IF(LEN('個人種目エントリー（女子用）'!N14)=1,"0"&amp;'個人種目エントリー（女子用）'!N14,'個人種目エントリー（女子用）'!N14))&amp;ASC(IF(LEN('個人種目エントリー（女子用）'!O14)=1,"0"&amp;'個人種目エントリー（女子用）'!O14,'個人種目エントリー（女子用）'!O14))&amp;"."&amp;IF('個人種目エントリー（女子用）'!P14="","0",'個人種目エントリー（女子用）'!P14))</f>
        <v/>
      </c>
      <c r="T8" s="55" t="str">
        <f>ASC(IF('個人種目エントリー（女子用）'!S14="自由形","1",IF('個人種目エントリー（女子用）'!S14="背泳ぎ","2",IF('個人種目エントリー（女子用）'!S14="平泳ぎ","3",IF('個人種目エントリー（女子用）'!S14="ﾊﾞﾀﾌﾗｲ","4",IF('個人種目エントリー（女子用）'!S14="個人ﾒﾄﾞﾚｰ","5"," ")))))&amp;IF('個人種目エントリー（女子用）'!Q14="50","0050",IF('個人種目エントリー（女子用）'!Q14="100","0100",IF('個人種目エントリー（女子用）'!Q14="200","0200",IF('個人種目エントリー（女子用）'!Q14="25","0025",IF('個人種目エントリー（女子用）'!Q14="800","0800",IF('個人種目エントリー（女子用）'!Q14="1500","1500"," ")))))))</f>
        <v xml:space="preserve">  </v>
      </c>
      <c r="U8" s="55" t="str">
        <f>IF('個人種目エントリー（女子用）'!S14="","",ASC(IF(LEN('個人種目エントリー（女子用）'!T14)=1,"0"&amp;'個人種目エントリー（女子用）'!T14,'個人種目エントリー（女子用）'!T14))&amp;ASC(IF(LEN('個人種目エントリー（女子用）'!U14)=1,"0"&amp;'個人種目エントリー（女子用）'!U14,'個人種目エントリー（女子用）'!U14))&amp;"."&amp;IF('個人種目エントリー（女子用）'!V14="","0",'個人種目エントリー（女子用）'!V14))</f>
        <v/>
      </c>
      <c r="V8" s="55" t="str">
        <f>ASC(IF('個人種目エントリー（女子用）'!Y14="自由形","1",IF('個人種目エントリー（女子用）'!Y14="背泳ぎ","2",IF('個人種目エントリー（女子用）'!Y14="平泳ぎ","3",IF('個人種目エントリー（女子用）'!Y14="ﾊﾞﾀﾌﾗｲ","4",IF('個人種目エントリー（女子用）'!Y14="個人ﾒﾄﾞﾚｰ","5"," ")))))&amp;IF('個人種目エントリー（女子用）'!W14="50","0050",IF('個人種目エントリー（女子用）'!W14="100","0100",IF('個人種目エントリー（女子用）'!W14="200","0200",IF('個人種目エントリー（女子用）'!W14="25","0025",IF('個人種目エントリー（女子用）'!W14="800","0800",IF('個人種目エントリー（女子用）'!W14="1500","1500"," ")))))))</f>
        <v xml:space="preserve">  </v>
      </c>
      <c r="W8" s="55" t="str">
        <f>IF('個人種目エントリー（女子用）'!Y14="","",ASC(IF(LEN('個人種目エントリー（女子用）'!Z14)=1,"0"&amp;'個人種目エントリー（女子用）'!Z14,'個人種目エントリー（女子用）'!Z14))&amp;ASC(IF(LEN('個人種目エントリー（女子用）'!AA14)=1,"0"&amp;'個人種目エントリー（女子用）'!AA14,'個人種目エントリー（女子用）'!AA14))&amp;"."&amp;IF('個人種目エントリー（女子用）'!AB14="","0",'個人種目エントリー（女子用）'!AB14))</f>
        <v/>
      </c>
      <c r="X8" s="53" t="s">
        <v>106</v>
      </c>
      <c r="Y8" s="53" t="s">
        <v>106</v>
      </c>
      <c r="Z8" s="53" t="s">
        <v>106</v>
      </c>
      <c r="AA8" s="53" t="s">
        <v>106</v>
      </c>
      <c r="AB8" s="53" t="s">
        <v>106</v>
      </c>
      <c r="AC8" s="53" t="s">
        <v>106</v>
      </c>
      <c r="AD8" s="53" t="s">
        <v>106</v>
      </c>
      <c r="AE8" s="53" t="s">
        <v>106</v>
      </c>
      <c r="AF8" s="53" t="s">
        <v>106</v>
      </c>
      <c r="AG8" s="53" t="s">
        <v>106</v>
      </c>
      <c r="AH8" s="53" t="s">
        <v>106</v>
      </c>
      <c r="AI8" s="53" t="s">
        <v>106</v>
      </c>
      <c r="AJ8" s="53" t="s">
        <v>106</v>
      </c>
      <c r="AK8" s="53" t="s">
        <v>106</v>
      </c>
    </row>
    <row r="9" spans="1:37" s="5" customFormat="1">
      <c r="A9" s="55">
        <v>8</v>
      </c>
      <c r="B9" s="55" t="str">
        <f>IF(D9="","",基本データ入力!$L$9&amp;RIGHT(F9,6)&amp;IF('個人種目エントリー（女子用）'!A15="男子",1,5))</f>
        <v/>
      </c>
      <c r="C9" s="55" t="str">
        <f>IF('個人種目エントリー（女子用）'!A15="","",ASC(IF('個人種目エントリー（女子用）'!A15="男子",1,2)))</f>
        <v>2</v>
      </c>
      <c r="D9" s="55" t="str">
        <f>IF('個人種目エントリー（女子用）'!B15="","",'個人種目エントリー（女子用）'!B15)</f>
        <v/>
      </c>
      <c r="E9" s="55" t="str">
        <f>IF(D9="","",ASC('個人種目エントリー（女子用）'!C15))</f>
        <v/>
      </c>
      <c r="F9" s="55" t="str">
        <f>'提出用出場認知書（女子用）'!H20&amp;IF(LEN('提出用出場認知書（女子用）'!I20)=1,"0"&amp;'提出用出場認知書（女子用）'!I20,'提出用出場認知書（女子用）'!I20)&amp;IF(LEN('提出用出場認知書（女子用）'!J20)=1,"0"&amp;'提出用出場認知書（女子用）'!J20,'提出用出場認知書（女子用）'!J20)</f>
        <v/>
      </c>
      <c r="G9" s="55" t="str">
        <f>IF(D9="","",IF('個人種目エントリー（女子用）'!G15="小",1,IF('個人種目エントリー（女子用）'!G15="中",2,IF('個人種目エントリー（女子用）'!G15="高",3,IF('個人種目エントリー（女子用）'!G15="大",4,5)))))</f>
        <v/>
      </c>
      <c r="H9" s="55" t="str">
        <f>ASC('個人種目エントリー（女子用）'!H15)</f>
        <v/>
      </c>
      <c r="I9" s="55" t="str">
        <f>ASC('提出用出場認知書（女子用）'!K20)</f>
        <v/>
      </c>
      <c r="J9" s="55"/>
      <c r="K9" s="55">
        <f>'個人種目エントリー（女子用）'!J15</f>
        <v>0</v>
      </c>
      <c r="L9" s="53" t="str">
        <f>IF(K9="","",基本データ入力!$D$8)</f>
        <v/>
      </c>
      <c r="M9" s="53"/>
      <c r="N9" s="53"/>
      <c r="O9" s="53"/>
      <c r="P9" s="53"/>
      <c r="Q9" s="53"/>
      <c r="R9" s="55" t="str">
        <f>ASC(IF('個人種目エントリー（女子用）'!M15="自由形","1",IF('個人種目エントリー（女子用）'!M15="背泳ぎ","2",IF('個人種目エントリー（女子用）'!M15="平泳ぎ","3",IF('個人種目エントリー（女子用）'!M15="ﾊﾞﾀﾌﾗｲ","4",IF('個人種目エントリー（女子用）'!M15="個人ﾒﾄﾞﾚｰ","5"," ")))))&amp;IF('個人種目エントリー（女子用）'!K15="50","0050",IF('個人種目エントリー（女子用）'!K15="100","0100",IF('個人種目エントリー（女子用）'!K15="200","0200",IF('個人種目エントリー（女子用）'!K15="25","0025",IF('個人種目エントリー（女子用）'!K15="800","0800",IF('個人種目エントリー（女子用）'!K15="1500","1500"," ")))))))</f>
        <v xml:space="preserve">  </v>
      </c>
      <c r="S9" s="55" t="str">
        <f>IF('個人種目エントリー（女子用）'!M15="","",ASC(IF(LEN('個人種目エントリー（女子用）'!N15)=1,"0"&amp;'個人種目エントリー（女子用）'!N15,'個人種目エントリー（女子用）'!N15))&amp;ASC(IF(LEN('個人種目エントリー（女子用）'!O15)=1,"0"&amp;'個人種目エントリー（女子用）'!O15,'個人種目エントリー（女子用）'!O15))&amp;"."&amp;IF('個人種目エントリー（女子用）'!P15="","0",'個人種目エントリー（女子用）'!P15))</f>
        <v/>
      </c>
      <c r="T9" s="55" t="str">
        <f>ASC(IF('個人種目エントリー（女子用）'!S15="自由形","1",IF('個人種目エントリー（女子用）'!S15="背泳ぎ","2",IF('個人種目エントリー（女子用）'!S15="平泳ぎ","3",IF('個人種目エントリー（女子用）'!S15="ﾊﾞﾀﾌﾗｲ","4",IF('個人種目エントリー（女子用）'!S15="個人ﾒﾄﾞﾚｰ","5"," ")))))&amp;IF('個人種目エントリー（女子用）'!Q15="50","0050",IF('個人種目エントリー（女子用）'!Q15="100","0100",IF('個人種目エントリー（女子用）'!Q15="200","0200",IF('個人種目エントリー（女子用）'!Q15="25","0025",IF('個人種目エントリー（女子用）'!Q15="800","0800",IF('個人種目エントリー（女子用）'!Q15="1500","1500"," ")))))))</f>
        <v xml:space="preserve">  </v>
      </c>
      <c r="U9" s="55" t="str">
        <f>IF('個人種目エントリー（女子用）'!S15="","",ASC(IF(LEN('個人種目エントリー（女子用）'!T15)=1,"0"&amp;'個人種目エントリー（女子用）'!T15,'個人種目エントリー（女子用）'!T15))&amp;ASC(IF(LEN('個人種目エントリー（女子用）'!U15)=1,"0"&amp;'個人種目エントリー（女子用）'!U15,'個人種目エントリー（女子用）'!U15))&amp;"."&amp;IF('個人種目エントリー（女子用）'!V15="","0",'個人種目エントリー（女子用）'!V15))</f>
        <v/>
      </c>
      <c r="V9" s="55" t="str">
        <f>ASC(IF('個人種目エントリー（女子用）'!Y15="自由形","1",IF('個人種目エントリー（女子用）'!Y15="背泳ぎ","2",IF('個人種目エントリー（女子用）'!Y15="平泳ぎ","3",IF('個人種目エントリー（女子用）'!Y15="ﾊﾞﾀﾌﾗｲ","4",IF('個人種目エントリー（女子用）'!Y15="個人ﾒﾄﾞﾚｰ","5"," ")))))&amp;IF('個人種目エントリー（女子用）'!W15="50","0050",IF('個人種目エントリー（女子用）'!W15="100","0100",IF('個人種目エントリー（女子用）'!W15="200","0200",IF('個人種目エントリー（女子用）'!W15="25","0025",IF('個人種目エントリー（女子用）'!W15="800","0800",IF('個人種目エントリー（女子用）'!W15="1500","1500"," ")))))))</f>
        <v xml:space="preserve">  </v>
      </c>
      <c r="W9" s="55" t="str">
        <f>IF('個人種目エントリー（女子用）'!Y15="","",ASC(IF(LEN('個人種目エントリー（女子用）'!Z15)=1,"0"&amp;'個人種目エントリー（女子用）'!Z15,'個人種目エントリー（女子用）'!Z15))&amp;ASC(IF(LEN('個人種目エントリー（女子用）'!AA15)=1,"0"&amp;'個人種目エントリー（女子用）'!AA15,'個人種目エントリー（女子用）'!AA15))&amp;"."&amp;IF('個人種目エントリー（女子用）'!AB15="","0",'個人種目エントリー（女子用）'!AB15))</f>
        <v/>
      </c>
      <c r="X9" s="53" t="s">
        <v>106</v>
      </c>
      <c r="Y9" s="53" t="s">
        <v>106</v>
      </c>
      <c r="Z9" s="53" t="s">
        <v>106</v>
      </c>
      <c r="AA9" s="53" t="s">
        <v>106</v>
      </c>
      <c r="AB9" s="53" t="s">
        <v>106</v>
      </c>
      <c r="AC9" s="53" t="s">
        <v>106</v>
      </c>
      <c r="AD9" s="53" t="s">
        <v>106</v>
      </c>
      <c r="AE9" s="53" t="s">
        <v>106</v>
      </c>
      <c r="AF9" s="53" t="s">
        <v>106</v>
      </c>
      <c r="AG9" s="53" t="s">
        <v>106</v>
      </c>
      <c r="AH9" s="53" t="s">
        <v>106</v>
      </c>
      <c r="AI9" s="53" t="s">
        <v>106</v>
      </c>
      <c r="AJ9" s="53" t="s">
        <v>106</v>
      </c>
      <c r="AK9" s="53" t="s">
        <v>106</v>
      </c>
    </row>
    <row r="10" spans="1:37" s="5" customFormat="1">
      <c r="A10" s="55">
        <v>9</v>
      </c>
      <c r="B10" s="55" t="str">
        <f>IF(D10="","",基本データ入力!$L$9&amp;RIGHT(F10,6)&amp;IF('個人種目エントリー（女子用）'!A16="男子",1,5))</f>
        <v/>
      </c>
      <c r="C10" s="55" t="str">
        <f>IF('個人種目エントリー（女子用）'!A16="","",ASC(IF('個人種目エントリー（女子用）'!A16="男子",1,2)))</f>
        <v>2</v>
      </c>
      <c r="D10" s="55" t="str">
        <f>IF('個人種目エントリー（女子用）'!B16="","",'個人種目エントリー（女子用）'!B16)</f>
        <v/>
      </c>
      <c r="E10" s="55" t="str">
        <f>IF(D10="","",ASC('個人種目エントリー（女子用）'!C16))</f>
        <v/>
      </c>
      <c r="F10" s="55" t="str">
        <f>'提出用出場認知書（女子用）'!H21&amp;IF(LEN('提出用出場認知書（女子用）'!I21)=1,"0"&amp;'提出用出場認知書（女子用）'!I21,'提出用出場認知書（女子用）'!I21)&amp;IF(LEN('提出用出場認知書（女子用）'!J21)=1,"0"&amp;'提出用出場認知書（女子用）'!J21,'提出用出場認知書（女子用）'!J21)</f>
        <v/>
      </c>
      <c r="G10" s="55" t="str">
        <f>IF(D10="","",IF('個人種目エントリー（女子用）'!G16="小",1,IF('個人種目エントリー（女子用）'!G16="中",2,IF('個人種目エントリー（女子用）'!G16="高",3,IF('個人種目エントリー（女子用）'!G16="大",4,5)))))</f>
        <v/>
      </c>
      <c r="H10" s="55" t="str">
        <f>ASC('個人種目エントリー（女子用）'!H16)</f>
        <v/>
      </c>
      <c r="I10" s="55" t="str">
        <f>ASC('提出用出場認知書（女子用）'!K21)</f>
        <v/>
      </c>
      <c r="J10" s="55"/>
      <c r="K10" s="55">
        <f>'個人種目エントリー（女子用）'!J16</f>
        <v>0</v>
      </c>
      <c r="L10" s="53" t="str">
        <f>IF(K10="","",基本データ入力!$D$8)</f>
        <v/>
      </c>
      <c r="M10" s="53"/>
      <c r="N10" s="53"/>
      <c r="O10" s="53"/>
      <c r="P10" s="53"/>
      <c r="Q10" s="53"/>
      <c r="R10" s="55" t="str">
        <f>ASC(IF('個人種目エントリー（女子用）'!M16="自由形","1",IF('個人種目エントリー（女子用）'!M16="背泳ぎ","2",IF('個人種目エントリー（女子用）'!M16="平泳ぎ","3",IF('個人種目エントリー（女子用）'!M16="ﾊﾞﾀﾌﾗｲ","4",IF('個人種目エントリー（女子用）'!M16="個人ﾒﾄﾞﾚｰ","5"," ")))))&amp;IF('個人種目エントリー（女子用）'!K16="50","0050",IF('個人種目エントリー（女子用）'!K16="100","0100",IF('個人種目エントリー（女子用）'!K16="200","0200",IF('個人種目エントリー（女子用）'!K16="25","0025",IF('個人種目エントリー（女子用）'!K16="800","0800",IF('個人種目エントリー（女子用）'!K16="1500","1500"," ")))))))</f>
        <v xml:space="preserve">  </v>
      </c>
      <c r="S10" s="55" t="str">
        <f>IF('個人種目エントリー（女子用）'!M16="","",ASC(IF(LEN('個人種目エントリー（女子用）'!N16)=1,"0"&amp;'個人種目エントリー（女子用）'!N16,'個人種目エントリー（女子用）'!N16))&amp;ASC(IF(LEN('個人種目エントリー（女子用）'!O16)=1,"0"&amp;'個人種目エントリー（女子用）'!O16,'個人種目エントリー（女子用）'!O16))&amp;"."&amp;IF('個人種目エントリー（女子用）'!P16="","0",'個人種目エントリー（女子用）'!P16))</f>
        <v/>
      </c>
      <c r="T10" s="55" t="str">
        <f>ASC(IF('個人種目エントリー（女子用）'!S16="自由形","1",IF('個人種目エントリー（女子用）'!S16="背泳ぎ","2",IF('個人種目エントリー（女子用）'!S16="平泳ぎ","3",IF('個人種目エントリー（女子用）'!S16="ﾊﾞﾀﾌﾗｲ","4",IF('個人種目エントリー（女子用）'!S16="個人ﾒﾄﾞﾚｰ","5"," ")))))&amp;IF('個人種目エントリー（女子用）'!Q16="50","0050",IF('個人種目エントリー（女子用）'!Q16="100","0100",IF('個人種目エントリー（女子用）'!Q16="200","0200",IF('個人種目エントリー（女子用）'!Q16="25","0025",IF('個人種目エントリー（女子用）'!Q16="800","0800",IF('個人種目エントリー（女子用）'!Q16="1500","1500"," ")))))))</f>
        <v xml:space="preserve">  </v>
      </c>
      <c r="U10" s="55" t="str">
        <f>IF('個人種目エントリー（女子用）'!S16="","",ASC(IF(LEN('個人種目エントリー（女子用）'!T16)=1,"0"&amp;'個人種目エントリー（女子用）'!T16,'個人種目エントリー（女子用）'!T16))&amp;ASC(IF(LEN('個人種目エントリー（女子用）'!U16)=1,"0"&amp;'個人種目エントリー（女子用）'!U16,'個人種目エントリー（女子用）'!U16))&amp;"."&amp;IF('個人種目エントリー（女子用）'!V16="","0",'個人種目エントリー（女子用）'!V16))</f>
        <v/>
      </c>
      <c r="V10" s="55" t="str">
        <f>ASC(IF('個人種目エントリー（女子用）'!Y16="自由形","1",IF('個人種目エントリー（女子用）'!Y16="背泳ぎ","2",IF('個人種目エントリー（女子用）'!Y16="平泳ぎ","3",IF('個人種目エントリー（女子用）'!Y16="ﾊﾞﾀﾌﾗｲ","4",IF('個人種目エントリー（女子用）'!Y16="個人ﾒﾄﾞﾚｰ","5"," ")))))&amp;IF('個人種目エントリー（女子用）'!W16="50","0050",IF('個人種目エントリー（女子用）'!W16="100","0100",IF('個人種目エントリー（女子用）'!W16="200","0200",IF('個人種目エントリー（女子用）'!W16="25","0025",IF('個人種目エントリー（女子用）'!W16="800","0800",IF('個人種目エントリー（女子用）'!W16="1500","1500"," ")))))))</f>
        <v xml:space="preserve">  </v>
      </c>
      <c r="W10" s="55" t="str">
        <f>IF('個人種目エントリー（女子用）'!Y16="","",ASC(IF(LEN('個人種目エントリー（女子用）'!Z16)=1,"0"&amp;'個人種目エントリー（女子用）'!Z16,'個人種目エントリー（女子用）'!Z16))&amp;ASC(IF(LEN('個人種目エントリー（女子用）'!AA16)=1,"0"&amp;'個人種目エントリー（女子用）'!AA16,'個人種目エントリー（女子用）'!AA16))&amp;"."&amp;IF('個人種目エントリー（女子用）'!AB16="","0",'個人種目エントリー（女子用）'!AB16))</f>
        <v/>
      </c>
      <c r="X10" s="53" t="s">
        <v>106</v>
      </c>
      <c r="Y10" s="53" t="s">
        <v>106</v>
      </c>
      <c r="Z10" s="53" t="s">
        <v>106</v>
      </c>
      <c r="AA10" s="53" t="s">
        <v>106</v>
      </c>
      <c r="AB10" s="53" t="s">
        <v>106</v>
      </c>
      <c r="AC10" s="53" t="s">
        <v>106</v>
      </c>
      <c r="AD10" s="53" t="s">
        <v>106</v>
      </c>
      <c r="AE10" s="53" t="s">
        <v>106</v>
      </c>
      <c r="AF10" s="53" t="s">
        <v>106</v>
      </c>
      <c r="AG10" s="53" t="s">
        <v>106</v>
      </c>
      <c r="AH10" s="53" t="s">
        <v>106</v>
      </c>
      <c r="AI10" s="53" t="s">
        <v>106</v>
      </c>
      <c r="AJ10" s="53" t="s">
        <v>106</v>
      </c>
      <c r="AK10" s="53" t="s">
        <v>106</v>
      </c>
    </row>
    <row r="11" spans="1:37" s="5" customFormat="1">
      <c r="A11" s="55">
        <v>10</v>
      </c>
      <c r="B11" s="55" t="str">
        <f>IF(D11="","",基本データ入力!$L$9&amp;RIGHT(F11,6)&amp;IF('個人種目エントリー（女子用）'!A17="男子",1,5))</f>
        <v/>
      </c>
      <c r="C11" s="55" t="str">
        <f>IF('個人種目エントリー（女子用）'!A17="","",ASC(IF('個人種目エントリー（女子用）'!A17="男子",1,2)))</f>
        <v>2</v>
      </c>
      <c r="D11" s="55" t="str">
        <f>IF('個人種目エントリー（女子用）'!B17="","",'個人種目エントリー（女子用）'!B17)</f>
        <v/>
      </c>
      <c r="E11" s="55" t="str">
        <f>IF(D11="","",ASC('個人種目エントリー（女子用）'!C17))</f>
        <v/>
      </c>
      <c r="F11" s="55" t="str">
        <f>'提出用出場認知書（女子用）'!H22&amp;IF(LEN('提出用出場認知書（女子用）'!I22)=1,"0"&amp;'提出用出場認知書（女子用）'!I22,'提出用出場認知書（女子用）'!I22)&amp;IF(LEN('提出用出場認知書（女子用）'!J22)=1,"0"&amp;'提出用出場認知書（女子用）'!J22,'提出用出場認知書（女子用）'!J22)</f>
        <v/>
      </c>
      <c r="G11" s="55" t="str">
        <f>IF(D11="","",IF('個人種目エントリー（女子用）'!G17="小",1,IF('個人種目エントリー（女子用）'!G17="中",2,IF('個人種目エントリー（女子用）'!G17="高",3,IF('個人種目エントリー（女子用）'!G17="大",4,5)))))</f>
        <v/>
      </c>
      <c r="H11" s="55" t="str">
        <f>ASC('個人種目エントリー（女子用）'!H17)</f>
        <v/>
      </c>
      <c r="I11" s="55" t="str">
        <f>ASC('提出用出場認知書（女子用）'!K22)</f>
        <v/>
      </c>
      <c r="J11" s="55"/>
      <c r="K11" s="55">
        <f>'個人種目エントリー（女子用）'!J17</f>
        <v>0</v>
      </c>
      <c r="L11" s="53" t="str">
        <f>IF(K11="","",基本データ入力!$D$8)</f>
        <v/>
      </c>
      <c r="M11" s="53"/>
      <c r="N11" s="53"/>
      <c r="O11" s="53"/>
      <c r="P11" s="53"/>
      <c r="Q11" s="53"/>
      <c r="R11" s="55" t="str">
        <f>ASC(IF('個人種目エントリー（女子用）'!M17="自由形","1",IF('個人種目エントリー（女子用）'!M17="背泳ぎ","2",IF('個人種目エントリー（女子用）'!M17="平泳ぎ","3",IF('個人種目エントリー（女子用）'!M17="ﾊﾞﾀﾌﾗｲ","4",IF('個人種目エントリー（女子用）'!M17="個人ﾒﾄﾞﾚｰ","5"," ")))))&amp;IF('個人種目エントリー（女子用）'!K17="50","0050",IF('個人種目エントリー（女子用）'!K17="100","0100",IF('個人種目エントリー（女子用）'!K17="200","0200",IF('個人種目エントリー（女子用）'!K17="25","0025",IF('個人種目エントリー（女子用）'!K17="800","0800",IF('個人種目エントリー（女子用）'!K17="1500","1500"," ")))))))</f>
        <v xml:space="preserve">  </v>
      </c>
      <c r="S11" s="55" t="str">
        <f>IF('個人種目エントリー（女子用）'!M17="","",ASC(IF(LEN('個人種目エントリー（女子用）'!N17)=1,"0"&amp;'個人種目エントリー（女子用）'!N17,'個人種目エントリー（女子用）'!N17))&amp;ASC(IF(LEN('個人種目エントリー（女子用）'!O17)=1,"0"&amp;'個人種目エントリー（女子用）'!O17,'個人種目エントリー（女子用）'!O17))&amp;"."&amp;IF('個人種目エントリー（女子用）'!P17="","0",'個人種目エントリー（女子用）'!P17))</f>
        <v/>
      </c>
      <c r="T11" s="55" t="str">
        <f>ASC(IF('個人種目エントリー（女子用）'!S17="自由形","1",IF('個人種目エントリー（女子用）'!S17="背泳ぎ","2",IF('個人種目エントリー（女子用）'!S17="平泳ぎ","3",IF('個人種目エントリー（女子用）'!S17="ﾊﾞﾀﾌﾗｲ","4",IF('個人種目エントリー（女子用）'!S17="個人ﾒﾄﾞﾚｰ","5"," ")))))&amp;IF('個人種目エントリー（女子用）'!Q17="50","0050",IF('個人種目エントリー（女子用）'!Q17="100","0100",IF('個人種目エントリー（女子用）'!Q17="200","0200",IF('個人種目エントリー（女子用）'!Q17="25","0025",IF('個人種目エントリー（女子用）'!Q17="800","0800",IF('個人種目エントリー（女子用）'!Q17="1500","1500"," ")))))))</f>
        <v xml:space="preserve">  </v>
      </c>
      <c r="U11" s="55" t="str">
        <f>IF('個人種目エントリー（女子用）'!S17="","",ASC(IF(LEN('個人種目エントリー（女子用）'!T17)=1,"0"&amp;'個人種目エントリー（女子用）'!T17,'個人種目エントリー（女子用）'!T17))&amp;ASC(IF(LEN('個人種目エントリー（女子用）'!U17)=1,"0"&amp;'個人種目エントリー（女子用）'!U17,'個人種目エントリー（女子用）'!U17))&amp;"."&amp;IF('個人種目エントリー（女子用）'!V17="","0",'個人種目エントリー（女子用）'!V17))</f>
        <v/>
      </c>
      <c r="V11" s="55" t="str">
        <f>ASC(IF('個人種目エントリー（女子用）'!Y17="自由形","1",IF('個人種目エントリー（女子用）'!Y17="背泳ぎ","2",IF('個人種目エントリー（女子用）'!Y17="平泳ぎ","3",IF('個人種目エントリー（女子用）'!Y17="ﾊﾞﾀﾌﾗｲ","4",IF('個人種目エントリー（女子用）'!Y17="個人ﾒﾄﾞﾚｰ","5"," ")))))&amp;IF('個人種目エントリー（女子用）'!W17="50","0050",IF('個人種目エントリー（女子用）'!W17="100","0100",IF('個人種目エントリー（女子用）'!W17="200","0200",IF('個人種目エントリー（女子用）'!W17="25","0025",IF('個人種目エントリー（女子用）'!W17="800","0800",IF('個人種目エントリー（女子用）'!W17="1500","1500"," ")))))))</f>
        <v xml:space="preserve">  </v>
      </c>
      <c r="W11" s="55" t="str">
        <f>IF('個人種目エントリー（女子用）'!Y17="","",ASC(IF(LEN('個人種目エントリー（女子用）'!Z17)=1,"0"&amp;'個人種目エントリー（女子用）'!Z17,'個人種目エントリー（女子用）'!Z17))&amp;ASC(IF(LEN('個人種目エントリー（女子用）'!AA17)=1,"0"&amp;'個人種目エントリー（女子用）'!AA17,'個人種目エントリー（女子用）'!AA17))&amp;"."&amp;IF('個人種目エントリー（女子用）'!AB17="","0",'個人種目エントリー（女子用）'!AB17))</f>
        <v/>
      </c>
      <c r="X11" s="53" t="s">
        <v>106</v>
      </c>
      <c r="Y11" s="53" t="s">
        <v>106</v>
      </c>
      <c r="Z11" s="53" t="s">
        <v>106</v>
      </c>
      <c r="AA11" s="53" t="s">
        <v>106</v>
      </c>
      <c r="AB11" s="53" t="s">
        <v>106</v>
      </c>
      <c r="AC11" s="53" t="s">
        <v>106</v>
      </c>
      <c r="AD11" s="53" t="s">
        <v>106</v>
      </c>
      <c r="AE11" s="53" t="s">
        <v>106</v>
      </c>
      <c r="AF11" s="53" t="s">
        <v>106</v>
      </c>
      <c r="AG11" s="53" t="s">
        <v>106</v>
      </c>
      <c r="AH11" s="53" t="s">
        <v>106</v>
      </c>
      <c r="AI11" s="53" t="s">
        <v>106</v>
      </c>
      <c r="AJ11" s="53" t="s">
        <v>106</v>
      </c>
      <c r="AK11" s="53" t="s">
        <v>106</v>
      </c>
    </row>
    <row r="12" spans="1:37" s="5" customFormat="1">
      <c r="A12" s="55">
        <v>11</v>
      </c>
      <c r="B12" s="55" t="str">
        <f>IF(D12="","",基本データ入力!$L$9&amp;RIGHT(F12,6)&amp;IF('個人種目エントリー（女子用）'!A18="男子",1,5))</f>
        <v/>
      </c>
      <c r="C12" s="55" t="str">
        <f>IF('個人種目エントリー（女子用）'!A18="","",ASC(IF('個人種目エントリー（女子用）'!A18="男子",1,2)))</f>
        <v>2</v>
      </c>
      <c r="D12" s="55" t="str">
        <f>IF('個人種目エントリー（女子用）'!B18="","",'個人種目エントリー（女子用）'!B18)</f>
        <v/>
      </c>
      <c r="E12" s="55" t="str">
        <f>IF(D12="","",ASC('個人種目エントリー（女子用）'!C18))</f>
        <v/>
      </c>
      <c r="F12" s="55" t="str">
        <f>'提出用出場認知書（女子用）'!H23&amp;IF(LEN('提出用出場認知書（女子用）'!I23)=1,"0"&amp;'提出用出場認知書（女子用）'!I23,'提出用出場認知書（女子用）'!I23)&amp;IF(LEN('提出用出場認知書（女子用）'!J23)=1,"0"&amp;'提出用出場認知書（女子用）'!J23,'提出用出場認知書（女子用）'!J23)</f>
        <v/>
      </c>
      <c r="G12" s="55" t="str">
        <f>IF(D12="","",IF('個人種目エントリー（女子用）'!G18="小",1,IF('個人種目エントリー（女子用）'!G18="中",2,IF('個人種目エントリー（女子用）'!G18="高",3,IF('個人種目エントリー（女子用）'!G18="大",4,5)))))</f>
        <v/>
      </c>
      <c r="H12" s="55" t="str">
        <f>ASC('個人種目エントリー（女子用）'!H18)</f>
        <v/>
      </c>
      <c r="I12" s="55" t="str">
        <f>ASC('提出用出場認知書（女子用）'!K23)</f>
        <v/>
      </c>
      <c r="J12" s="55"/>
      <c r="K12" s="55">
        <f>'個人種目エントリー（女子用）'!J18</f>
        <v>0</v>
      </c>
      <c r="L12" s="53" t="str">
        <f>IF(K12="","",基本データ入力!$D$8)</f>
        <v/>
      </c>
      <c r="M12" s="53"/>
      <c r="N12" s="53"/>
      <c r="O12" s="53"/>
      <c r="P12" s="53"/>
      <c r="Q12" s="53"/>
      <c r="R12" s="55" t="str">
        <f>ASC(IF('個人種目エントリー（女子用）'!M18="自由形","1",IF('個人種目エントリー（女子用）'!M18="背泳ぎ","2",IF('個人種目エントリー（女子用）'!M18="平泳ぎ","3",IF('個人種目エントリー（女子用）'!M18="ﾊﾞﾀﾌﾗｲ","4",IF('個人種目エントリー（女子用）'!M18="個人ﾒﾄﾞﾚｰ","5"," ")))))&amp;IF('個人種目エントリー（女子用）'!K18="50","0050",IF('個人種目エントリー（女子用）'!K18="100","0100",IF('個人種目エントリー（女子用）'!K18="200","0200",IF('個人種目エントリー（女子用）'!K18="25","0025",IF('個人種目エントリー（女子用）'!K18="800","0800",IF('個人種目エントリー（女子用）'!K18="1500","1500"," ")))))))</f>
        <v xml:space="preserve">  </v>
      </c>
      <c r="S12" s="55" t="str">
        <f>IF('個人種目エントリー（女子用）'!M18="","",ASC(IF(LEN('個人種目エントリー（女子用）'!N18)=1,"0"&amp;'個人種目エントリー（女子用）'!N18,'個人種目エントリー（女子用）'!N18))&amp;ASC(IF(LEN('個人種目エントリー（女子用）'!O18)=1,"0"&amp;'個人種目エントリー（女子用）'!O18,'個人種目エントリー（女子用）'!O18))&amp;"."&amp;IF('個人種目エントリー（女子用）'!P18="","0",'個人種目エントリー（女子用）'!P18))</f>
        <v/>
      </c>
      <c r="T12" s="55" t="str">
        <f>ASC(IF('個人種目エントリー（女子用）'!S18="自由形","1",IF('個人種目エントリー（女子用）'!S18="背泳ぎ","2",IF('個人種目エントリー（女子用）'!S18="平泳ぎ","3",IF('個人種目エントリー（女子用）'!S18="ﾊﾞﾀﾌﾗｲ","4",IF('個人種目エントリー（女子用）'!S18="個人ﾒﾄﾞﾚｰ","5"," ")))))&amp;IF('個人種目エントリー（女子用）'!Q18="50","0050",IF('個人種目エントリー（女子用）'!Q18="100","0100",IF('個人種目エントリー（女子用）'!Q18="200","0200",IF('個人種目エントリー（女子用）'!Q18="25","0025",IF('個人種目エントリー（女子用）'!Q18="800","0800",IF('個人種目エントリー（女子用）'!Q18="1500","1500"," ")))))))</f>
        <v xml:space="preserve">  </v>
      </c>
      <c r="U12" s="55" t="str">
        <f>IF('個人種目エントリー（女子用）'!S18="","",ASC(IF(LEN('個人種目エントリー（女子用）'!T18)=1,"0"&amp;'個人種目エントリー（女子用）'!T18,'個人種目エントリー（女子用）'!T18))&amp;ASC(IF(LEN('個人種目エントリー（女子用）'!U18)=1,"0"&amp;'個人種目エントリー（女子用）'!U18,'個人種目エントリー（女子用）'!U18))&amp;"."&amp;IF('個人種目エントリー（女子用）'!V18="","0",'個人種目エントリー（女子用）'!V18))</f>
        <v/>
      </c>
      <c r="V12" s="55" t="str">
        <f>ASC(IF('個人種目エントリー（女子用）'!Y18="自由形","1",IF('個人種目エントリー（女子用）'!Y18="背泳ぎ","2",IF('個人種目エントリー（女子用）'!Y18="平泳ぎ","3",IF('個人種目エントリー（女子用）'!Y18="ﾊﾞﾀﾌﾗｲ","4",IF('個人種目エントリー（女子用）'!Y18="個人ﾒﾄﾞﾚｰ","5"," ")))))&amp;IF('個人種目エントリー（女子用）'!W18="50","0050",IF('個人種目エントリー（女子用）'!W18="100","0100",IF('個人種目エントリー（女子用）'!W18="200","0200",IF('個人種目エントリー（女子用）'!W18="25","0025",IF('個人種目エントリー（女子用）'!W18="800","0800",IF('個人種目エントリー（女子用）'!W18="1500","1500"," ")))))))</f>
        <v xml:space="preserve">  </v>
      </c>
      <c r="W12" s="55" t="str">
        <f>IF('個人種目エントリー（女子用）'!Y18="","",ASC(IF(LEN('個人種目エントリー（女子用）'!Z18)=1,"0"&amp;'個人種目エントリー（女子用）'!Z18,'個人種目エントリー（女子用）'!Z18))&amp;ASC(IF(LEN('個人種目エントリー（女子用）'!AA18)=1,"0"&amp;'個人種目エントリー（女子用）'!AA18,'個人種目エントリー（女子用）'!AA18))&amp;"."&amp;IF('個人種目エントリー（女子用）'!AB18="","0",'個人種目エントリー（女子用）'!AB18))</f>
        <v/>
      </c>
      <c r="X12" s="53" t="s">
        <v>106</v>
      </c>
      <c r="Y12" s="53" t="s">
        <v>106</v>
      </c>
      <c r="Z12" s="53" t="s">
        <v>106</v>
      </c>
      <c r="AA12" s="53" t="s">
        <v>106</v>
      </c>
      <c r="AB12" s="53" t="s">
        <v>106</v>
      </c>
      <c r="AC12" s="53" t="s">
        <v>106</v>
      </c>
      <c r="AD12" s="53" t="s">
        <v>106</v>
      </c>
      <c r="AE12" s="53" t="s">
        <v>106</v>
      </c>
      <c r="AF12" s="53" t="s">
        <v>106</v>
      </c>
      <c r="AG12" s="53" t="s">
        <v>106</v>
      </c>
      <c r="AH12" s="53" t="s">
        <v>106</v>
      </c>
      <c r="AI12" s="53" t="s">
        <v>106</v>
      </c>
      <c r="AJ12" s="53" t="s">
        <v>106</v>
      </c>
      <c r="AK12" s="53" t="s">
        <v>106</v>
      </c>
    </row>
    <row r="13" spans="1:37" s="5" customFormat="1">
      <c r="A13" s="55">
        <v>12</v>
      </c>
      <c r="B13" s="55" t="str">
        <f>IF(D13="","",基本データ入力!$L$9&amp;RIGHT(F13,6)&amp;IF('個人種目エントリー（女子用）'!A19="男子",1,5))</f>
        <v/>
      </c>
      <c r="C13" s="55" t="str">
        <f>IF('個人種目エントリー（女子用）'!A19="","",ASC(IF('個人種目エントリー（女子用）'!A19="男子",1,2)))</f>
        <v>2</v>
      </c>
      <c r="D13" s="55" t="str">
        <f>IF('個人種目エントリー（女子用）'!B19="","",'個人種目エントリー（女子用）'!B19)</f>
        <v/>
      </c>
      <c r="E13" s="55" t="str">
        <f>IF(D13="","",ASC('個人種目エントリー（女子用）'!C19))</f>
        <v/>
      </c>
      <c r="F13" s="55" t="str">
        <f>'提出用出場認知書（女子用）'!H24&amp;IF(LEN('提出用出場認知書（女子用）'!I24)=1,"0"&amp;'提出用出場認知書（女子用）'!I24,'提出用出場認知書（女子用）'!I24)&amp;IF(LEN('提出用出場認知書（女子用）'!J24)=1,"0"&amp;'提出用出場認知書（女子用）'!J24,'提出用出場認知書（女子用）'!J24)</f>
        <v/>
      </c>
      <c r="G13" s="55" t="str">
        <f>IF(D13="","",IF('個人種目エントリー（女子用）'!G19="小",1,IF('個人種目エントリー（女子用）'!G19="中",2,IF('個人種目エントリー（女子用）'!G19="高",3,IF('個人種目エントリー（女子用）'!G19="大",4,5)))))</f>
        <v/>
      </c>
      <c r="H13" s="55" t="str">
        <f>ASC('個人種目エントリー（女子用）'!H19)</f>
        <v/>
      </c>
      <c r="I13" s="55" t="str">
        <f>ASC('提出用出場認知書（女子用）'!K24)</f>
        <v/>
      </c>
      <c r="J13" s="55"/>
      <c r="K13" s="55">
        <f>'個人種目エントリー（女子用）'!J19</f>
        <v>0</v>
      </c>
      <c r="L13" s="53" t="str">
        <f>IF(K13="","",基本データ入力!$D$8)</f>
        <v/>
      </c>
      <c r="M13" s="53"/>
      <c r="N13" s="53"/>
      <c r="O13" s="53"/>
      <c r="P13" s="53"/>
      <c r="Q13" s="53"/>
      <c r="R13" s="55" t="str">
        <f>ASC(IF('個人種目エントリー（女子用）'!M19="自由形","1",IF('個人種目エントリー（女子用）'!M19="背泳ぎ","2",IF('個人種目エントリー（女子用）'!M19="平泳ぎ","3",IF('個人種目エントリー（女子用）'!M19="ﾊﾞﾀﾌﾗｲ","4",IF('個人種目エントリー（女子用）'!M19="個人ﾒﾄﾞﾚｰ","5"," ")))))&amp;IF('個人種目エントリー（女子用）'!K19="50","0050",IF('個人種目エントリー（女子用）'!K19="100","0100",IF('個人種目エントリー（女子用）'!K19="200","0200",IF('個人種目エントリー（女子用）'!K19="25","0025",IF('個人種目エントリー（女子用）'!K19="800","0800",IF('個人種目エントリー（女子用）'!K19="1500","1500"," ")))))))</f>
        <v xml:space="preserve">  </v>
      </c>
      <c r="S13" s="55" t="str">
        <f>IF('個人種目エントリー（女子用）'!M19="","",ASC(IF(LEN('個人種目エントリー（女子用）'!N19)=1,"0"&amp;'個人種目エントリー（女子用）'!N19,'個人種目エントリー（女子用）'!N19))&amp;ASC(IF(LEN('個人種目エントリー（女子用）'!O19)=1,"0"&amp;'個人種目エントリー（女子用）'!O19,'個人種目エントリー（女子用）'!O19))&amp;"."&amp;IF('個人種目エントリー（女子用）'!P19="","0",'個人種目エントリー（女子用）'!P19))</f>
        <v/>
      </c>
      <c r="T13" s="55" t="str">
        <f>ASC(IF('個人種目エントリー（女子用）'!S19="自由形","1",IF('個人種目エントリー（女子用）'!S19="背泳ぎ","2",IF('個人種目エントリー（女子用）'!S19="平泳ぎ","3",IF('個人種目エントリー（女子用）'!S19="ﾊﾞﾀﾌﾗｲ","4",IF('個人種目エントリー（女子用）'!S19="個人ﾒﾄﾞﾚｰ","5"," ")))))&amp;IF('個人種目エントリー（女子用）'!Q19="50","0050",IF('個人種目エントリー（女子用）'!Q19="100","0100",IF('個人種目エントリー（女子用）'!Q19="200","0200",IF('個人種目エントリー（女子用）'!Q19="25","0025",IF('個人種目エントリー（女子用）'!Q19="800","0800",IF('個人種目エントリー（女子用）'!Q19="1500","1500"," ")))))))</f>
        <v xml:space="preserve">  </v>
      </c>
      <c r="U13" s="55" t="str">
        <f>IF('個人種目エントリー（女子用）'!S19="","",ASC(IF(LEN('個人種目エントリー（女子用）'!T19)=1,"0"&amp;'個人種目エントリー（女子用）'!T19,'個人種目エントリー（女子用）'!T19))&amp;ASC(IF(LEN('個人種目エントリー（女子用）'!U19)=1,"0"&amp;'個人種目エントリー（女子用）'!U19,'個人種目エントリー（女子用）'!U19))&amp;"."&amp;IF('個人種目エントリー（女子用）'!V19="","0",'個人種目エントリー（女子用）'!V19))</f>
        <v/>
      </c>
      <c r="V13" s="55" t="str">
        <f>ASC(IF('個人種目エントリー（女子用）'!Y19="自由形","1",IF('個人種目エントリー（女子用）'!Y19="背泳ぎ","2",IF('個人種目エントリー（女子用）'!Y19="平泳ぎ","3",IF('個人種目エントリー（女子用）'!Y19="ﾊﾞﾀﾌﾗｲ","4",IF('個人種目エントリー（女子用）'!Y19="個人ﾒﾄﾞﾚｰ","5"," ")))))&amp;IF('個人種目エントリー（女子用）'!W19="50","0050",IF('個人種目エントリー（女子用）'!W19="100","0100",IF('個人種目エントリー（女子用）'!W19="200","0200",IF('個人種目エントリー（女子用）'!W19="25","0025",IF('個人種目エントリー（女子用）'!W19="800","0800",IF('個人種目エントリー（女子用）'!W19="1500","1500"," ")))))))</f>
        <v xml:space="preserve">  </v>
      </c>
      <c r="W13" s="55" t="str">
        <f>IF('個人種目エントリー（女子用）'!Y19="","",ASC(IF(LEN('個人種目エントリー（女子用）'!Z19)=1,"0"&amp;'個人種目エントリー（女子用）'!Z19,'個人種目エントリー（女子用）'!Z19))&amp;ASC(IF(LEN('個人種目エントリー（女子用）'!AA19)=1,"0"&amp;'個人種目エントリー（女子用）'!AA19,'個人種目エントリー（女子用）'!AA19))&amp;"."&amp;IF('個人種目エントリー（女子用）'!AB19="","0",'個人種目エントリー（女子用）'!AB19))</f>
        <v/>
      </c>
      <c r="X13" s="53" t="s">
        <v>106</v>
      </c>
      <c r="Y13" s="53" t="s">
        <v>106</v>
      </c>
      <c r="Z13" s="53" t="s">
        <v>106</v>
      </c>
      <c r="AA13" s="53" t="s">
        <v>106</v>
      </c>
      <c r="AB13" s="53" t="s">
        <v>106</v>
      </c>
      <c r="AC13" s="53" t="s">
        <v>106</v>
      </c>
      <c r="AD13" s="53" t="s">
        <v>106</v>
      </c>
      <c r="AE13" s="53" t="s">
        <v>106</v>
      </c>
      <c r="AF13" s="53" t="s">
        <v>106</v>
      </c>
      <c r="AG13" s="53" t="s">
        <v>106</v>
      </c>
      <c r="AH13" s="53" t="s">
        <v>106</v>
      </c>
      <c r="AI13" s="53" t="s">
        <v>106</v>
      </c>
      <c r="AJ13" s="53" t="s">
        <v>106</v>
      </c>
      <c r="AK13" s="53" t="s">
        <v>106</v>
      </c>
    </row>
    <row r="14" spans="1:37" s="5" customFormat="1">
      <c r="A14" s="55">
        <v>13</v>
      </c>
      <c r="B14" s="55" t="str">
        <f>IF(D14="","",基本データ入力!$L$9&amp;RIGHT(F14,6)&amp;IF('個人種目エントリー（女子用）'!A20="男子",1,5))</f>
        <v/>
      </c>
      <c r="C14" s="55" t="str">
        <f>IF('個人種目エントリー（女子用）'!A20="","",ASC(IF('個人種目エントリー（女子用）'!A20="男子",1,2)))</f>
        <v>2</v>
      </c>
      <c r="D14" s="55" t="str">
        <f>IF('個人種目エントリー（女子用）'!B20="","",'個人種目エントリー（女子用）'!B20)</f>
        <v/>
      </c>
      <c r="E14" s="55" t="str">
        <f>IF(D14="","",ASC('個人種目エントリー（女子用）'!C20))</f>
        <v/>
      </c>
      <c r="F14" s="55" t="str">
        <f>'提出用出場認知書（女子用）'!H25&amp;IF(LEN('提出用出場認知書（女子用）'!I25)=1,"0"&amp;'提出用出場認知書（女子用）'!I25,'提出用出場認知書（女子用）'!I25)&amp;IF(LEN('提出用出場認知書（女子用）'!J25)=1,"0"&amp;'提出用出場認知書（女子用）'!J25,'提出用出場認知書（女子用）'!J25)</f>
        <v/>
      </c>
      <c r="G14" s="55" t="str">
        <f>IF(D14="","",IF('個人種目エントリー（女子用）'!G20="小",1,IF('個人種目エントリー（女子用）'!G20="中",2,IF('個人種目エントリー（女子用）'!G20="高",3,IF('個人種目エントリー（女子用）'!G20="大",4,5)))))</f>
        <v/>
      </c>
      <c r="H14" s="55" t="str">
        <f>ASC('個人種目エントリー（女子用）'!H20)</f>
        <v/>
      </c>
      <c r="I14" s="55" t="str">
        <f>ASC('提出用出場認知書（女子用）'!K25)</f>
        <v/>
      </c>
      <c r="J14" s="55"/>
      <c r="K14" s="55">
        <f>'個人種目エントリー（女子用）'!J20</f>
        <v>0</v>
      </c>
      <c r="L14" s="53" t="str">
        <f>IF(K14="","",基本データ入力!$D$8)</f>
        <v/>
      </c>
      <c r="M14" s="53"/>
      <c r="N14" s="53"/>
      <c r="O14" s="53"/>
      <c r="P14" s="53"/>
      <c r="Q14" s="53"/>
      <c r="R14" s="55" t="str">
        <f>ASC(IF('個人種目エントリー（女子用）'!M20="自由形","1",IF('個人種目エントリー（女子用）'!M20="背泳ぎ","2",IF('個人種目エントリー（女子用）'!M20="平泳ぎ","3",IF('個人種目エントリー（女子用）'!M20="ﾊﾞﾀﾌﾗｲ","4",IF('個人種目エントリー（女子用）'!M20="個人ﾒﾄﾞﾚｰ","5"," ")))))&amp;IF('個人種目エントリー（女子用）'!K20="50","0050",IF('個人種目エントリー（女子用）'!K20="100","0100",IF('個人種目エントリー（女子用）'!K20="200","0200",IF('個人種目エントリー（女子用）'!K20="25","0025",IF('個人種目エントリー（女子用）'!K20="800","0800",IF('個人種目エントリー（女子用）'!K20="1500","1500"," ")))))))</f>
        <v xml:space="preserve">  </v>
      </c>
      <c r="S14" s="55" t="str">
        <f>IF('個人種目エントリー（女子用）'!M20="","",ASC(IF(LEN('個人種目エントリー（女子用）'!N20)=1,"0"&amp;'個人種目エントリー（女子用）'!N20,'個人種目エントリー（女子用）'!N20))&amp;ASC(IF(LEN('個人種目エントリー（女子用）'!O20)=1,"0"&amp;'個人種目エントリー（女子用）'!O20,'個人種目エントリー（女子用）'!O20))&amp;"."&amp;IF('個人種目エントリー（女子用）'!P20="","0",'個人種目エントリー（女子用）'!P20))</f>
        <v/>
      </c>
      <c r="T14" s="55" t="str">
        <f>ASC(IF('個人種目エントリー（女子用）'!S20="自由形","1",IF('個人種目エントリー（女子用）'!S20="背泳ぎ","2",IF('個人種目エントリー（女子用）'!S20="平泳ぎ","3",IF('個人種目エントリー（女子用）'!S20="ﾊﾞﾀﾌﾗｲ","4",IF('個人種目エントリー（女子用）'!S20="個人ﾒﾄﾞﾚｰ","5"," ")))))&amp;IF('個人種目エントリー（女子用）'!Q20="50","0050",IF('個人種目エントリー（女子用）'!Q20="100","0100",IF('個人種目エントリー（女子用）'!Q20="200","0200",IF('個人種目エントリー（女子用）'!Q20="25","0025",IF('個人種目エントリー（女子用）'!Q20="800","0800",IF('個人種目エントリー（女子用）'!Q20="1500","1500"," ")))))))</f>
        <v xml:space="preserve">  </v>
      </c>
      <c r="U14" s="55" t="str">
        <f>IF('個人種目エントリー（女子用）'!S20="","",ASC(IF(LEN('個人種目エントリー（女子用）'!T20)=1,"0"&amp;'個人種目エントリー（女子用）'!T20,'個人種目エントリー（女子用）'!T20))&amp;ASC(IF(LEN('個人種目エントリー（女子用）'!U20)=1,"0"&amp;'個人種目エントリー（女子用）'!U20,'個人種目エントリー（女子用）'!U20))&amp;"."&amp;IF('個人種目エントリー（女子用）'!V20="","0",'個人種目エントリー（女子用）'!V20))</f>
        <v/>
      </c>
      <c r="V14" s="55" t="str">
        <f>ASC(IF('個人種目エントリー（女子用）'!Y20="自由形","1",IF('個人種目エントリー（女子用）'!Y20="背泳ぎ","2",IF('個人種目エントリー（女子用）'!Y20="平泳ぎ","3",IF('個人種目エントリー（女子用）'!Y20="ﾊﾞﾀﾌﾗｲ","4",IF('個人種目エントリー（女子用）'!Y20="個人ﾒﾄﾞﾚｰ","5"," ")))))&amp;IF('個人種目エントリー（女子用）'!W20="50","0050",IF('個人種目エントリー（女子用）'!W20="100","0100",IF('個人種目エントリー（女子用）'!W20="200","0200",IF('個人種目エントリー（女子用）'!W20="25","0025",IF('個人種目エントリー（女子用）'!W20="800","0800",IF('個人種目エントリー（女子用）'!W20="1500","1500"," ")))))))</f>
        <v xml:space="preserve">  </v>
      </c>
      <c r="W14" s="55" t="str">
        <f>IF('個人種目エントリー（女子用）'!Y20="","",ASC(IF(LEN('個人種目エントリー（女子用）'!Z20)=1,"0"&amp;'個人種目エントリー（女子用）'!Z20,'個人種目エントリー（女子用）'!Z20))&amp;ASC(IF(LEN('個人種目エントリー（女子用）'!AA20)=1,"0"&amp;'個人種目エントリー（女子用）'!AA20,'個人種目エントリー（女子用）'!AA20))&amp;"."&amp;IF('個人種目エントリー（女子用）'!AB20="","0",'個人種目エントリー（女子用）'!AB20))</f>
        <v/>
      </c>
      <c r="X14" s="53" t="s">
        <v>106</v>
      </c>
      <c r="Y14" s="53" t="s">
        <v>106</v>
      </c>
      <c r="Z14" s="53" t="s">
        <v>106</v>
      </c>
      <c r="AA14" s="53" t="s">
        <v>106</v>
      </c>
      <c r="AB14" s="53" t="s">
        <v>106</v>
      </c>
      <c r="AC14" s="53" t="s">
        <v>106</v>
      </c>
      <c r="AD14" s="53" t="s">
        <v>106</v>
      </c>
      <c r="AE14" s="53" t="s">
        <v>106</v>
      </c>
      <c r="AF14" s="53" t="s">
        <v>106</v>
      </c>
      <c r="AG14" s="53" t="s">
        <v>106</v>
      </c>
      <c r="AH14" s="53" t="s">
        <v>106</v>
      </c>
      <c r="AI14" s="53" t="s">
        <v>106</v>
      </c>
      <c r="AJ14" s="53" t="s">
        <v>106</v>
      </c>
      <c r="AK14" s="53" t="s">
        <v>106</v>
      </c>
    </row>
    <row r="15" spans="1:37" s="5" customFormat="1">
      <c r="A15" s="55">
        <v>14</v>
      </c>
      <c r="B15" s="55" t="str">
        <f>IF(D15="","",基本データ入力!$L$9&amp;RIGHT(F15,6)&amp;IF('個人種目エントリー（女子用）'!A21="男子",1,5))</f>
        <v/>
      </c>
      <c r="C15" s="55" t="str">
        <f>IF('個人種目エントリー（女子用）'!A21="","",ASC(IF('個人種目エントリー（女子用）'!A21="男子",1,2)))</f>
        <v>2</v>
      </c>
      <c r="D15" s="55" t="str">
        <f>IF('個人種目エントリー（女子用）'!B21="","",'個人種目エントリー（女子用）'!B21)</f>
        <v/>
      </c>
      <c r="E15" s="55" t="str">
        <f>IF(D15="","",ASC('個人種目エントリー（女子用）'!C21))</f>
        <v/>
      </c>
      <c r="F15" s="55" t="str">
        <f>'提出用出場認知書（女子用）'!H26&amp;IF(LEN('提出用出場認知書（女子用）'!I26)=1,"0"&amp;'提出用出場認知書（女子用）'!I26,'提出用出場認知書（女子用）'!I26)&amp;IF(LEN('提出用出場認知書（女子用）'!J26)=1,"0"&amp;'提出用出場認知書（女子用）'!J26,'提出用出場認知書（女子用）'!J26)</f>
        <v/>
      </c>
      <c r="G15" s="55" t="str">
        <f>IF(D15="","",IF('個人種目エントリー（女子用）'!G21="小",1,IF('個人種目エントリー（女子用）'!G21="中",2,IF('個人種目エントリー（女子用）'!G21="高",3,IF('個人種目エントリー（女子用）'!G21="大",4,5)))))</f>
        <v/>
      </c>
      <c r="H15" s="55" t="str">
        <f>ASC('個人種目エントリー（女子用）'!H21)</f>
        <v/>
      </c>
      <c r="I15" s="55" t="str">
        <f>ASC('提出用出場認知書（女子用）'!K26)</f>
        <v/>
      </c>
      <c r="J15" s="55"/>
      <c r="K15" s="55">
        <f>'個人種目エントリー（女子用）'!J21</f>
        <v>0</v>
      </c>
      <c r="L15" s="53" t="str">
        <f>IF(K15="","",基本データ入力!$D$8)</f>
        <v/>
      </c>
      <c r="M15" s="53"/>
      <c r="N15" s="53"/>
      <c r="O15" s="53"/>
      <c r="P15" s="53"/>
      <c r="Q15" s="53"/>
      <c r="R15" s="55" t="str">
        <f>ASC(IF('個人種目エントリー（女子用）'!M21="自由形","1",IF('個人種目エントリー（女子用）'!M21="背泳ぎ","2",IF('個人種目エントリー（女子用）'!M21="平泳ぎ","3",IF('個人種目エントリー（女子用）'!M21="ﾊﾞﾀﾌﾗｲ","4",IF('個人種目エントリー（女子用）'!M21="個人ﾒﾄﾞﾚｰ","5"," ")))))&amp;IF('個人種目エントリー（女子用）'!K21="50","0050",IF('個人種目エントリー（女子用）'!K21="100","0100",IF('個人種目エントリー（女子用）'!K21="200","0200",IF('個人種目エントリー（女子用）'!K21="25","0025",IF('個人種目エントリー（女子用）'!K21="800","0800",IF('個人種目エントリー（女子用）'!K21="1500","1500"," ")))))))</f>
        <v xml:space="preserve">  </v>
      </c>
      <c r="S15" s="55" t="str">
        <f>IF('個人種目エントリー（女子用）'!M21="","",ASC(IF(LEN('個人種目エントリー（女子用）'!N21)=1,"0"&amp;'個人種目エントリー（女子用）'!N21,'個人種目エントリー（女子用）'!N21))&amp;ASC(IF(LEN('個人種目エントリー（女子用）'!O21)=1,"0"&amp;'個人種目エントリー（女子用）'!O21,'個人種目エントリー（女子用）'!O21))&amp;"."&amp;IF('個人種目エントリー（女子用）'!P21="","0",'個人種目エントリー（女子用）'!P21))</f>
        <v/>
      </c>
      <c r="T15" s="55" t="str">
        <f>ASC(IF('個人種目エントリー（女子用）'!S21="自由形","1",IF('個人種目エントリー（女子用）'!S21="背泳ぎ","2",IF('個人種目エントリー（女子用）'!S21="平泳ぎ","3",IF('個人種目エントリー（女子用）'!S21="ﾊﾞﾀﾌﾗｲ","4",IF('個人種目エントリー（女子用）'!S21="個人ﾒﾄﾞﾚｰ","5"," ")))))&amp;IF('個人種目エントリー（女子用）'!Q21="50","0050",IF('個人種目エントリー（女子用）'!Q21="100","0100",IF('個人種目エントリー（女子用）'!Q21="200","0200",IF('個人種目エントリー（女子用）'!Q21="25","0025",IF('個人種目エントリー（女子用）'!Q21="800","0800",IF('個人種目エントリー（女子用）'!Q21="1500","1500"," ")))))))</f>
        <v xml:space="preserve">  </v>
      </c>
      <c r="U15" s="55" t="str">
        <f>IF('個人種目エントリー（女子用）'!S21="","",ASC(IF(LEN('個人種目エントリー（女子用）'!T21)=1,"0"&amp;'個人種目エントリー（女子用）'!T21,'個人種目エントリー（女子用）'!T21))&amp;ASC(IF(LEN('個人種目エントリー（女子用）'!U21)=1,"0"&amp;'個人種目エントリー（女子用）'!U21,'個人種目エントリー（女子用）'!U21))&amp;"."&amp;IF('個人種目エントリー（女子用）'!V21="","0",'個人種目エントリー（女子用）'!V21))</f>
        <v/>
      </c>
      <c r="V15" s="55" t="str">
        <f>ASC(IF('個人種目エントリー（女子用）'!Y21="自由形","1",IF('個人種目エントリー（女子用）'!Y21="背泳ぎ","2",IF('個人種目エントリー（女子用）'!Y21="平泳ぎ","3",IF('個人種目エントリー（女子用）'!Y21="ﾊﾞﾀﾌﾗｲ","4",IF('個人種目エントリー（女子用）'!Y21="個人ﾒﾄﾞﾚｰ","5"," ")))))&amp;IF('個人種目エントリー（女子用）'!W21="50","0050",IF('個人種目エントリー（女子用）'!W21="100","0100",IF('個人種目エントリー（女子用）'!W21="200","0200",IF('個人種目エントリー（女子用）'!W21="25","0025",IF('個人種目エントリー（女子用）'!W21="800","0800",IF('個人種目エントリー（女子用）'!W21="1500","1500"," ")))))))</f>
        <v xml:space="preserve">  </v>
      </c>
      <c r="W15" s="55" t="str">
        <f>IF('個人種目エントリー（女子用）'!Y21="","",ASC(IF(LEN('個人種目エントリー（女子用）'!Z21)=1,"0"&amp;'個人種目エントリー（女子用）'!Z21,'個人種目エントリー（女子用）'!Z21))&amp;ASC(IF(LEN('個人種目エントリー（女子用）'!AA21)=1,"0"&amp;'個人種目エントリー（女子用）'!AA21,'個人種目エントリー（女子用）'!AA21))&amp;"."&amp;IF('個人種目エントリー（女子用）'!AB21="","0",'個人種目エントリー（女子用）'!AB21))</f>
        <v/>
      </c>
      <c r="X15" s="53" t="s">
        <v>106</v>
      </c>
      <c r="Y15" s="53" t="s">
        <v>106</v>
      </c>
      <c r="Z15" s="53" t="s">
        <v>106</v>
      </c>
      <c r="AA15" s="53" t="s">
        <v>106</v>
      </c>
      <c r="AB15" s="53" t="s">
        <v>106</v>
      </c>
      <c r="AC15" s="53" t="s">
        <v>106</v>
      </c>
      <c r="AD15" s="53" t="s">
        <v>106</v>
      </c>
      <c r="AE15" s="53" t="s">
        <v>106</v>
      </c>
      <c r="AF15" s="53" t="s">
        <v>106</v>
      </c>
      <c r="AG15" s="53" t="s">
        <v>106</v>
      </c>
      <c r="AH15" s="53" t="s">
        <v>106</v>
      </c>
      <c r="AI15" s="53" t="s">
        <v>106</v>
      </c>
      <c r="AJ15" s="53" t="s">
        <v>106</v>
      </c>
      <c r="AK15" s="53" t="s">
        <v>106</v>
      </c>
    </row>
    <row r="16" spans="1:37" s="5" customFormat="1">
      <c r="A16" s="55">
        <v>15</v>
      </c>
      <c r="B16" s="55" t="str">
        <f>IF(D16="","",基本データ入力!$L$9&amp;RIGHT(F16,6)&amp;IF('個人種目エントリー（女子用）'!A22="男子",1,5))</f>
        <v/>
      </c>
      <c r="C16" s="55" t="str">
        <f>IF('個人種目エントリー（女子用）'!A22="","",ASC(IF('個人種目エントリー（女子用）'!A22="男子",1,2)))</f>
        <v>2</v>
      </c>
      <c r="D16" s="55" t="str">
        <f>IF('個人種目エントリー（女子用）'!B22="","",'個人種目エントリー（女子用）'!B22)</f>
        <v/>
      </c>
      <c r="E16" s="55" t="str">
        <f>IF(D16="","",ASC('個人種目エントリー（女子用）'!C22))</f>
        <v/>
      </c>
      <c r="F16" s="55" t="str">
        <f>'提出用出場認知書（女子用）'!H27&amp;IF(LEN('提出用出場認知書（女子用）'!I27)=1,"0"&amp;'提出用出場認知書（女子用）'!I27,'提出用出場認知書（女子用）'!I27)&amp;IF(LEN('提出用出場認知書（女子用）'!J27)=1,"0"&amp;'提出用出場認知書（女子用）'!J27,'提出用出場認知書（女子用）'!J27)</f>
        <v/>
      </c>
      <c r="G16" s="55" t="str">
        <f>IF(D16="","",IF('個人種目エントリー（女子用）'!G22="小",1,IF('個人種目エントリー（女子用）'!G22="中",2,IF('個人種目エントリー（女子用）'!G22="高",3,IF('個人種目エントリー（女子用）'!G22="大",4,5)))))</f>
        <v/>
      </c>
      <c r="H16" s="55" t="str">
        <f>ASC('個人種目エントリー（女子用）'!H22)</f>
        <v/>
      </c>
      <c r="I16" s="55" t="str">
        <f>ASC('提出用出場認知書（女子用）'!K27)</f>
        <v/>
      </c>
      <c r="J16" s="55"/>
      <c r="K16" s="55" t="str">
        <f>'個人種目エントリー（女子用）'!J22</f>
        <v/>
      </c>
      <c r="L16" s="53" t="str">
        <f>IF(K16="","",基本データ入力!$D$8)</f>
        <v/>
      </c>
      <c r="M16" s="53"/>
      <c r="N16" s="53"/>
      <c r="O16" s="53"/>
      <c r="P16" s="53"/>
      <c r="Q16" s="53"/>
      <c r="R16" s="55" t="str">
        <f>ASC(IF('個人種目エントリー（女子用）'!M22="自由形","1",IF('個人種目エントリー（女子用）'!M22="背泳ぎ","2",IF('個人種目エントリー（女子用）'!M22="平泳ぎ","3",IF('個人種目エントリー（女子用）'!M22="ﾊﾞﾀﾌﾗｲ","4",IF('個人種目エントリー（女子用）'!M22="個人ﾒﾄﾞﾚｰ","5"," ")))))&amp;IF('個人種目エントリー（女子用）'!K22="50","0050",IF('個人種目エントリー（女子用）'!K22="100","0100",IF('個人種目エントリー（女子用）'!K22="200","0200",IF('個人種目エントリー（女子用）'!K22="25","0025",IF('個人種目エントリー（女子用）'!K22="800","0800",IF('個人種目エントリー（女子用）'!K22="1500","1500"," ")))))))</f>
        <v xml:space="preserve">  </v>
      </c>
      <c r="S16" s="55" t="str">
        <f>IF('個人種目エントリー（女子用）'!M22="","",ASC(IF(LEN('個人種目エントリー（女子用）'!N22)=1,"0"&amp;'個人種目エントリー（女子用）'!N22,'個人種目エントリー（女子用）'!N22))&amp;ASC(IF(LEN('個人種目エントリー（女子用）'!O22)=1,"0"&amp;'個人種目エントリー（女子用）'!O22,'個人種目エントリー（女子用）'!O22))&amp;"."&amp;IF('個人種目エントリー（女子用）'!P22="","0",'個人種目エントリー（女子用）'!P22))</f>
        <v/>
      </c>
      <c r="T16" s="55" t="str">
        <f>ASC(IF('個人種目エントリー（女子用）'!S22="自由形","1",IF('個人種目エントリー（女子用）'!S22="背泳ぎ","2",IF('個人種目エントリー（女子用）'!S22="平泳ぎ","3",IF('個人種目エントリー（女子用）'!S22="ﾊﾞﾀﾌﾗｲ","4",IF('個人種目エントリー（女子用）'!S22="個人ﾒﾄﾞﾚｰ","5"," ")))))&amp;IF('個人種目エントリー（女子用）'!Q22="50","0050",IF('個人種目エントリー（女子用）'!Q22="100","0100",IF('個人種目エントリー（女子用）'!Q22="200","0200",IF('個人種目エントリー（女子用）'!Q22="25","0025",IF('個人種目エントリー（女子用）'!Q22="800","0800",IF('個人種目エントリー（女子用）'!Q22="1500","1500"," ")))))))</f>
        <v xml:space="preserve">  </v>
      </c>
      <c r="U16" s="55" t="str">
        <f>IF('個人種目エントリー（女子用）'!S22="","",ASC(IF(LEN('個人種目エントリー（女子用）'!T22)=1,"0"&amp;'個人種目エントリー（女子用）'!T22,'個人種目エントリー（女子用）'!T22))&amp;ASC(IF(LEN('個人種目エントリー（女子用）'!U22)=1,"0"&amp;'個人種目エントリー（女子用）'!U22,'個人種目エントリー（女子用）'!U22))&amp;"."&amp;IF('個人種目エントリー（女子用）'!V22="","0",'個人種目エントリー（女子用）'!V22))</f>
        <v/>
      </c>
      <c r="V16" s="55" t="str">
        <f>ASC(IF('個人種目エントリー（女子用）'!Y22="自由形","1",IF('個人種目エントリー（女子用）'!Y22="背泳ぎ","2",IF('個人種目エントリー（女子用）'!Y22="平泳ぎ","3",IF('個人種目エントリー（女子用）'!Y22="ﾊﾞﾀﾌﾗｲ","4",IF('個人種目エントリー（女子用）'!Y22="個人ﾒﾄﾞﾚｰ","5"," ")))))&amp;IF('個人種目エントリー（女子用）'!W22="50","0050",IF('個人種目エントリー（女子用）'!W22="100","0100",IF('個人種目エントリー（女子用）'!W22="200","0200",IF('個人種目エントリー（女子用）'!W22="25","0025",IF('個人種目エントリー（女子用）'!W22="800","0800",IF('個人種目エントリー（女子用）'!W22="1500","1500"," ")))))))</f>
        <v xml:space="preserve">  </v>
      </c>
      <c r="W16" s="55" t="str">
        <f>IF('個人種目エントリー（女子用）'!Y22="","",ASC(IF(LEN('個人種目エントリー（女子用）'!Z22)=1,"0"&amp;'個人種目エントリー（女子用）'!Z22,'個人種目エントリー（女子用）'!Z22))&amp;ASC(IF(LEN('個人種目エントリー（女子用）'!AA22)=1,"0"&amp;'個人種目エントリー（女子用）'!AA22,'個人種目エントリー（女子用）'!AA22))&amp;"."&amp;IF('個人種目エントリー（女子用）'!AB22="","0",'個人種目エントリー（女子用）'!AB22))</f>
        <v/>
      </c>
      <c r="X16" s="53" t="s">
        <v>106</v>
      </c>
      <c r="Y16" s="53" t="s">
        <v>106</v>
      </c>
      <c r="Z16" s="53" t="s">
        <v>106</v>
      </c>
      <c r="AA16" s="53" t="s">
        <v>106</v>
      </c>
      <c r="AB16" s="53" t="s">
        <v>106</v>
      </c>
      <c r="AC16" s="53" t="s">
        <v>106</v>
      </c>
      <c r="AD16" s="53" t="s">
        <v>106</v>
      </c>
      <c r="AE16" s="53" t="s">
        <v>106</v>
      </c>
      <c r="AF16" s="53" t="s">
        <v>106</v>
      </c>
      <c r="AG16" s="53" t="s">
        <v>106</v>
      </c>
      <c r="AH16" s="53" t="s">
        <v>106</v>
      </c>
      <c r="AI16" s="53" t="s">
        <v>106</v>
      </c>
      <c r="AJ16" s="53" t="s">
        <v>106</v>
      </c>
      <c r="AK16" s="53" t="s">
        <v>106</v>
      </c>
    </row>
    <row r="17" spans="1:37" s="5" customFormat="1">
      <c r="A17" s="55">
        <v>16</v>
      </c>
      <c r="B17" s="55" t="str">
        <f>IF(D17="","",基本データ入力!$L$9&amp;RIGHT(F17,6)&amp;IF('個人種目エントリー（女子用）'!A23="男子",1,5))</f>
        <v/>
      </c>
      <c r="C17" s="55" t="str">
        <f>IF('個人種目エントリー（女子用）'!A23="","",ASC(IF('個人種目エントリー（女子用）'!A23="男子",1,2)))</f>
        <v>2</v>
      </c>
      <c r="D17" s="55" t="str">
        <f>IF('個人種目エントリー（女子用）'!B23="","",'個人種目エントリー（女子用）'!B23)</f>
        <v/>
      </c>
      <c r="E17" s="55" t="str">
        <f>IF(D17="","",ASC('個人種目エントリー（女子用）'!C23))</f>
        <v/>
      </c>
      <c r="F17" s="55" t="str">
        <f>'提出用出場認知書（女子用）'!H28&amp;IF(LEN('提出用出場認知書（女子用）'!I28)=1,"0"&amp;'提出用出場認知書（女子用）'!I28,'提出用出場認知書（女子用）'!I28)&amp;IF(LEN('提出用出場認知書（女子用）'!J28)=1,"0"&amp;'提出用出場認知書（女子用）'!J28,'提出用出場認知書（女子用）'!J28)</f>
        <v/>
      </c>
      <c r="G17" s="55" t="str">
        <f>IF(D17="","",IF('個人種目エントリー（女子用）'!G23="小",1,IF('個人種目エントリー（女子用）'!G23="中",2,IF('個人種目エントリー（女子用）'!G23="高",3,IF('個人種目エントリー（女子用）'!G23="大",4,5)))))</f>
        <v/>
      </c>
      <c r="H17" s="55" t="str">
        <f>ASC('個人種目エントリー（女子用）'!H23)</f>
        <v/>
      </c>
      <c r="I17" s="55" t="str">
        <f>ASC('提出用出場認知書（女子用）'!K28)</f>
        <v/>
      </c>
      <c r="J17" s="55"/>
      <c r="K17" s="55" t="str">
        <f>'個人種目エントリー（女子用）'!J23</f>
        <v/>
      </c>
      <c r="L17" s="53" t="str">
        <f>IF(K17="","",基本データ入力!$D$8)</f>
        <v/>
      </c>
      <c r="M17" s="53"/>
      <c r="N17" s="53"/>
      <c r="O17" s="53"/>
      <c r="P17" s="53"/>
      <c r="Q17" s="53"/>
      <c r="R17" s="55" t="str">
        <f>ASC(IF('個人種目エントリー（女子用）'!M23="自由形","1",IF('個人種目エントリー（女子用）'!M23="背泳ぎ","2",IF('個人種目エントリー（女子用）'!M23="平泳ぎ","3",IF('個人種目エントリー（女子用）'!M23="ﾊﾞﾀﾌﾗｲ","4",IF('個人種目エントリー（女子用）'!M23="個人ﾒﾄﾞﾚｰ","5"," ")))))&amp;IF('個人種目エントリー（女子用）'!K23="50","0050",IF('個人種目エントリー（女子用）'!K23="100","0100",IF('個人種目エントリー（女子用）'!K23="200","0200",IF('個人種目エントリー（女子用）'!K23="25","0025",IF('個人種目エントリー（女子用）'!K23="800","0800",IF('個人種目エントリー（女子用）'!K23="1500","1500"," ")))))))</f>
        <v xml:space="preserve">  </v>
      </c>
      <c r="S17" s="55" t="str">
        <f>IF('個人種目エントリー（女子用）'!M23="","",ASC(IF(LEN('個人種目エントリー（女子用）'!N23)=1,"0"&amp;'個人種目エントリー（女子用）'!N23,'個人種目エントリー（女子用）'!N23))&amp;ASC(IF(LEN('個人種目エントリー（女子用）'!O23)=1,"0"&amp;'個人種目エントリー（女子用）'!O23,'個人種目エントリー（女子用）'!O23))&amp;"."&amp;IF('個人種目エントリー（女子用）'!P23="","0",'個人種目エントリー（女子用）'!P23))</f>
        <v/>
      </c>
      <c r="T17" s="55" t="str">
        <f>ASC(IF('個人種目エントリー（女子用）'!S23="自由形","1",IF('個人種目エントリー（女子用）'!S23="背泳ぎ","2",IF('個人種目エントリー（女子用）'!S23="平泳ぎ","3",IF('個人種目エントリー（女子用）'!S23="ﾊﾞﾀﾌﾗｲ","4",IF('個人種目エントリー（女子用）'!S23="個人ﾒﾄﾞﾚｰ","5"," ")))))&amp;IF('個人種目エントリー（女子用）'!Q23="50","0050",IF('個人種目エントリー（女子用）'!Q23="100","0100",IF('個人種目エントリー（女子用）'!Q23="200","0200",IF('個人種目エントリー（女子用）'!Q23="25","0025",IF('個人種目エントリー（女子用）'!Q23="800","0800",IF('個人種目エントリー（女子用）'!Q23="1500","1500"," ")))))))</f>
        <v xml:space="preserve">  </v>
      </c>
      <c r="U17" s="55" t="str">
        <f>IF('個人種目エントリー（女子用）'!S23="","",ASC(IF(LEN('個人種目エントリー（女子用）'!T23)=1,"0"&amp;'個人種目エントリー（女子用）'!T23,'個人種目エントリー（女子用）'!T23))&amp;ASC(IF(LEN('個人種目エントリー（女子用）'!U23)=1,"0"&amp;'個人種目エントリー（女子用）'!U23,'個人種目エントリー（女子用）'!U23))&amp;"."&amp;IF('個人種目エントリー（女子用）'!V23="","0",'個人種目エントリー（女子用）'!V23))</f>
        <v/>
      </c>
      <c r="V17" s="55" t="str">
        <f>ASC(IF('個人種目エントリー（女子用）'!Y23="自由形","1",IF('個人種目エントリー（女子用）'!Y23="背泳ぎ","2",IF('個人種目エントリー（女子用）'!Y23="平泳ぎ","3",IF('個人種目エントリー（女子用）'!Y23="ﾊﾞﾀﾌﾗｲ","4",IF('個人種目エントリー（女子用）'!Y23="個人ﾒﾄﾞﾚｰ","5"," ")))))&amp;IF('個人種目エントリー（女子用）'!W23="50","0050",IF('個人種目エントリー（女子用）'!W23="100","0100",IF('個人種目エントリー（女子用）'!W23="200","0200",IF('個人種目エントリー（女子用）'!W23="25","0025",IF('個人種目エントリー（女子用）'!W23="800","0800",IF('個人種目エントリー（女子用）'!W23="1500","1500"," ")))))))</f>
        <v xml:space="preserve">  </v>
      </c>
      <c r="W17" s="55" t="str">
        <f>IF('個人種目エントリー（女子用）'!Y23="","",ASC(IF(LEN('個人種目エントリー（女子用）'!Z23)=1,"0"&amp;'個人種目エントリー（女子用）'!Z23,'個人種目エントリー（女子用）'!Z23))&amp;ASC(IF(LEN('個人種目エントリー（女子用）'!AA23)=1,"0"&amp;'個人種目エントリー（女子用）'!AA23,'個人種目エントリー（女子用）'!AA23))&amp;"."&amp;IF('個人種目エントリー（女子用）'!AB23="","0",'個人種目エントリー（女子用）'!AB23))</f>
        <v/>
      </c>
      <c r="X17" s="53" t="s">
        <v>106</v>
      </c>
      <c r="Y17" s="53" t="s">
        <v>106</v>
      </c>
      <c r="Z17" s="53" t="s">
        <v>106</v>
      </c>
      <c r="AA17" s="53" t="s">
        <v>106</v>
      </c>
      <c r="AB17" s="53" t="s">
        <v>106</v>
      </c>
      <c r="AC17" s="53" t="s">
        <v>106</v>
      </c>
      <c r="AD17" s="53" t="s">
        <v>106</v>
      </c>
      <c r="AE17" s="53" t="s">
        <v>106</v>
      </c>
      <c r="AF17" s="53" t="s">
        <v>106</v>
      </c>
      <c r="AG17" s="53" t="s">
        <v>106</v>
      </c>
      <c r="AH17" s="53" t="s">
        <v>106</v>
      </c>
      <c r="AI17" s="53" t="s">
        <v>106</v>
      </c>
      <c r="AJ17" s="53" t="s">
        <v>106</v>
      </c>
      <c r="AK17" s="53" t="s">
        <v>106</v>
      </c>
    </row>
    <row r="18" spans="1:37" s="5" customFormat="1">
      <c r="A18" s="55">
        <v>17</v>
      </c>
      <c r="B18" s="55" t="str">
        <f>IF(D18="","",基本データ入力!$L$9&amp;RIGHT(F18,6)&amp;IF('個人種目エントリー（女子用）'!A24="男子",1,5))</f>
        <v/>
      </c>
      <c r="C18" s="55" t="str">
        <f>IF('個人種目エントリー（女子用）'!A24="","",ASC(IF('個人種目エントリー（女子用）'!A24="男子",1,2)))</f>
        <v>2</v>
      </c>
      <c r="D18" s="55" t="str">
        <f>IF('個人種目エントリー（女子用）'!B24="","",'個人種目エントリー（女子用）'!B24)</f>
        <v/>
      </c>
      <c r="E18" s="55" t="str">
        <f>IF(D18="","",ASC('個人種目エントリー（女子用）'!C24))</f>
        <v/>
      </c>
      <c r="F18" s="55" t="str">
        <f>'提出用出場認知書（女子用）'!H29&amp;IF(LEN('提出用出場認知書（女子用）'!I29)=1,"0"&amp;'提出用出場認知書（女子用）'!I29,'提出用出場認知書（女子用）'!I29)&amp;IF(LEN('提出用出場認知書（女子用）'!J29)=1,"0"&amp;'提出用出場認知書（女子用）'!J29,'提出用出場認知書（女子用）'!J29)</f>
        <v/>
      </c>
      <c r="G18" s="55" t="str">
        <f>IF(D18="","",IF('個人種目エントリー（女子用）'!G24="小",1,IF('個人種目エントリー（女子用）'!G24="中",2,IF('個人種目エントリー（女子用）'!G24="高",3,IF('個人種目エントリー（女子用）'!G24="大",4,5)))))</f>
        <v/>
      </c>
      <c r="H18" s="55" t="str">
        <f>ASC('個人種目エントリー（女子用）'!H24)</f>
        <v/>
      </c>
      <c r="I18" s="55" t="str">
        <f>ASC('提出用出場認知書（女子用）'!K29)</f>
        <v/>
      </c>
      <c r="J18" s="55"/>
      <c r="K18" s="55" t="str">
        <f>'個人種目エントリー（女子用）'!J24</f>
        <v/>
      </c>
      <c r="L18" s="53" t="str">
        <f>IF(K18="","",基本データ入力!$D$8)</f>
        <v/>
      </c>
      <c r="M18" s="53"/>
      <c r="N18" s="53"/>
      <c r="O18" s="53"/>
      <c r="P18" s="53"/>
      <c r="Q18" s="53"/>
      <c r="R18" s="55" t="str">
        <f>ASC(IF('個人種目エントリー（女子用）'!M24="自由形","1",IF('個人種目エントリー（女子用）'!M24="背泳ぎ","2",IF('個人種目エントリー（女子用）'!M24="平泳ぎ","3",IF('個人種目エントリー（女子用）'!M24="ﾊﾞﾀﾌﾗｲ","4",IF('個人種目エントリー（女子用）'!M24="個人ﾒﾄﾞﾚｰ","5"," ")))))&amp;IF('個人種目エントリー（女子用）'!K24="50","0050",IF('個人種目エントリー（女子用）'!K24="100","0100",IF('個人種目エントリー（女子用）'!K24="200","0200",IF('個人種目エントリー（女子用）'!K24="25","0025",IF('個人種目エントリー（女子用）'!K24="800","0800",IF('個人種目エントリー（女子用）'!K24="1500","1500"," ")))))))</f>
        <v xml:space="preserve">  </v>
      </c>
      <c r="S18" s="55" t="str">
        <f>IF('個人種目エントリー（女子用）'!M24="","",ASC(IF(LEN('個人種目エントリー（女子用）'!N24)=1,"0"&amp;'個人種目エントリー（女子用）'!N24,'個人種目エントリー（女子用）'!N24))&amp;ASC(IF(LEN('個人種目エントリー（女子用）'!O24)=1,"0"&amp;'個人種目エントリー（女子用）'!O24,'個人種目エントリー（女子用）'!O24))&amp;"."&amp;IF('個人種目エントリー（女子用）'!P24="","0",'個人種目エントリー（女子用）'!P24))</f>
        <v/>
      </c>
      <c r="T18" s="55" t="str">
        <f>ASC(IF('個人種目エントリー（女子用）'!S24="自由形","1",IF('個人種目エントリー（女子用）'!S24="背泳ぎ","2",IF('個人種目エントリー（女子用）'!S24="平泳ぎ","3",IF('個人種目エントリー（女子用）'!S24="ﾊﾞﾀﾌﾗｲ","4",IF('個人種目エントリー（女子用）'!S24="個人ﾒﾄﾞﾚｰ","5"," ")))))&amp;IF('個人種目エントリー（女子用）'!Q24="50","0050",IF('個人種目エントリー（女子用）'!Q24="100","0100",IF('個人種目エントリー（女子用）'!Q24="200","0200",IF('個人種目エントリー（女子用）'!Q24="25","0025",IF('個人種目エントリー（女子用）'!Q24="800","0800",IF('個人種目エントリー（女子用）'!Q24="1500","1500"," ")))))))</f>
        <v xml:space="preserve">  </v>
      </c>
      <c r="U18" s="55" t="str">
        <f>IF('個人種目エントリー（女子用）'!S24="","",ASC(IF(LEN('個人種目エントリー（女子用）'!T24)=1,"0"&amp;'個人種目エントリー（女子用）'!T24,'個人種目エントリー（女子用）'!T24))&amp;ASC(IF(LEN('個人種目エントリー（女子用）'!U24)=1,"0"&amp;'個人種目エントリー（女子用）'!U24,'個人種目エントリー（女子用）'!U24))&amp;"."&amp;IF('個人種目エントリー（女子用）'!V24="","0",'個人種目エントリー（女子用）'!V24))</f>
        <v/>
      </c>
      <c r="V18" s="55" t="str">
        <f>ASC(IF('個人種目エントリー（女子用）'!Y24="自由形","1",IF('個人種目エントリー（女子用）'!Y24="背泳ぎ","2",IF('個人種目エントリー（女子用）'!Y24="平泳ぎ","3",IF('個人種目エントリー（女子用）'!Y24="ﾊﾞﾀﾌﾗｲ","4",IF('個人種目エントリー（女子用）'!Y24="個人ﾒﾄﾞﾚｰ","5"," ")))))&amp;IF('個人種目エントリー（女子用）'!W24="50","0050",IF('個人種目エントリー（女子用）'!W24="100","0100",IF('個人種目エントリー（女子用）'!W24="200","0200",IF('個人種目エントリー（女子用）'!W24="25","0025",IF('個人種目エントリー（女子用）'!W24="800","0800",IF('個人種目エントリー（女子用）'!W24="1500","1500"," ")))))))</f>
        <v xml:space="preserve">  </v>
      </c>
      <c r="W18" s="55" t="str">
        <f>IF('個人種目エントリー（女子用）'!Y24="","",ASC(IF(LEN('個人種目エントリー（女子用）'!Z24)=1,"0"&amp;'個人種目エントリー（女子用）'!Z24,'個人種目エントリー（女子用）'!Z24))&amp;ASC(IF(LEN('個人種目エントリー（女子用）'!AA24)=1,"0"&amp;'個人種目エントリー（女子用）'!AA24,'個人種目エントリー（女子用）'!AA24))&amp;"."&amp;IF('個人種目エントリー（女子用）'!AB24="","0",'個人種目エントリー（女子用）'!AB24))</f>
        <v/>
      </c>
      <c r="X18" s="53" t="s">
        <v>106</v>
      </c>
      <c r="Y18" s="53" t="s">
        <v>106</v>
      </c>
      <c r="Z18" s="53" t="s">
        <v>106</v>
      </c>
      <c r="AA18" s="53" t="s">
        <v>106</v>
      </c>
      <c r="AB18" s="53" t="s">
        <v>106</v>
      </c>
      <c r="AC18" s="53" t="s">
        <v>106</v>
      </c>
      <c r="AD18" s="53" t="s">
        <v>106</v>
      </c>
      <c r="AE18" s="53" t="s">
        <v>106</v>
      </c>
      <c r="AF18" s="53" t="s">
        <v>106</v>
      </c>
      <c r="AG18" s="53" t="s">
        <v>106</v>
      </c>
      <c r="AH18" s="53" t="s">
        <v>106</v>
      </c>
      <c r="AI18" s="53" t="s">
        <v>106</v>
      </c>
      <c r="AJ18" s="53" t="s">
        <v>106</v>
      </c>
      <c r="AK18" s="53" t="s">
        <v>106</v>
      </c>
    </row>
    <row r="19" spans="1:37" s="5" customFormat="1">
      <c r="A19" s="55">
        <v>18</v>
      </c>
      <c r="B19" s="55" t="str">
        <f>IF(D19="","",基本データ入力!$L$9&amp;RIGHT(F19,6)&amp;IF('個人種目エントリー（女子用）'!A25="男子",1,5))</f>
        <v/>
      </c>
      <c r="C19" s="55" t="str">
        <f>IF('個人種目エントリー（女子用）'!A25="","",ASC(IF('個人種目エントリー（女子用）'!A25="男子",1,2)))</f>
        <v>2</v>
      </c>
      <c r="D19" s="55" t="str">
        <f>IF('個人種目エントリー（女子用）'!B25="","",'個人種目エントリー（女子用）'!B25)</f>
        <v/>
      </c>
      <c r="E19" s="55" t="str">
        <f>IF(D19="","",ASC('個人種目エントリー（女子用）'!C25))</f>
        <v/>
      </c>
      <c r="F19" s="55" t="str">
        <f>'提出用出場認知書（女子用）'!H30&amp;IF(LEN('提出用出場認知書（女子用）'!I30)=1,"0"&amp;'提出用出場認知書（女子用）'!I30,'提出用出場認知書（女子用）'!I30)&amp;IF(LEN('提出用出場認知書（女子用）'!J30)=1,"0"&amp;'提出用出場認知書（女子用）'!J30,'提出用出場認知書（女子用）'!J30)</f>
        <v/>
      </c>
      <c r="G19" s="55" t="str">
        <f>IF(D19="","",IF('個人種目エントリー（女子用）'!G25="小",1,IF('個人種目エントリー（女子用）'!G25="中",2,IF('個人種目エントリー（女子用）'!G25="高",3,IF('個人種目エントリー（女子用）'!G25="大",4,5)))))</f>
        <v/>
      </c>
      <c r="H19" s="55" t="str">
        <f>ASC('個人種目エントリー（女子用）'!H25)</f>
        <v/>
      </c>
      <c r="I19" s="55" t="str">
        <f>ASC('提出用出場認知書（女子用）'!K30)</f>
        <v/>
      </c>
      <c r="J19" s="55"/>
      <c r="K19" s="55" t="str">
        <f>'個人種目エントリー（女子用）'!J25</f>
        <v/>
      </c>
      <c r="L19" s="53" t="str">
        <f>IF(K19="","",基本データ入力!$D$8)</f>
        <v/>
      </c>
      <c r="M19" s="53"/>
      <c r="N19" s="53"/>
      <c r="O19" s="53"/>
      <c r="P19" s="53"/>
      <c r="Q19" s="53"/>
      <c r="R19" s="55" t="str">
        <f>ASC(IF('個人種目エントリー（女子用）'!M25="自由形","1",IF('個人種目エントリー（女子用）'!M25="背泳ぎ","2",IF('個人種目エントリー（女子用）'!M25="平泳ぎ","3",IF('個人種目エントリー（女子用）'!M25="ﾊﾞﾀﾌﾗｲ","4",IF('個人種目エントリー（女子用）'!M25="個人ﾒﾄﾞﾚｰ","5"," ")))))&amp;IF('個人種目エントリー（女子用）'!K25="50","0050",IF('個人種目エントリー（女子用）'!K25="100","0100",IF('個人種目エントリー（女子用）'!K25="200","0200",IF('個人種目エントリー（女子用）'!K25="25","0025",IF('個人種目エントリー（女子用）'!K25="800","0800",IF('個人種目エントリー（女子用）'!K25="1500","1500"," ")))))))</f>
        <v xml:space="preserve">  </v>
      </c>
      <c r="S19" s="55" t="str">
        <f>IF('個人種目エントリー（女子用）'!M25="","",ASC(IF(LEN('個人種目エントリー（女子用）'!N25)=1,"0"&amp;'個人種目エントリー（女子用）'!N25,'個人種目エントリー（女子用）'!N25))&amp;ASC(IF(LEN('個人種目エントリー（女子用）'!O25)=1,"0"&amp;'個人種目エントリー（女子用）'!O25,'個人種目エントリー（女子用）'!O25))&amp;"."&amp;IF('個人種目エントリー（女子用）'!P25="","0",'個人種目エントリー（女子用）'!P25))</f>
        <v/>
      </c>
      <c r="T19" s="55" t="str">
        <f>ASC(IF('個人種目エントリー（女子用）'!S25="自由形","1",IF('個人種目エントリー（女子用）'!S25="背泳ぎ","2",IF('個人種目エントリー（女子用）'!S25="平泳ぎ","3",IF('個人種目エントリー（女子用）'!S25="ﾊﾞﾀﾌﾗｲ","4",IF('個人種目エントリー（女子用）'!S25="個人ﾒﾄﾞﾚｰ","5"," ")))))&amp;IF('個人種目エントリー（女子用）'!Q25="50","0050",IF('個人種目エントリー（女子用）'!Q25="100","0100",IF('個人種目エントリー（女子用）'!Q25="200","0200",IF('個人種目エントリー（女子用）'!Q25="25","0025",IF('個人種目エントリー（女子用）'!Q25="800","0800",IF('個人種目エントリー（女子用）'!Q25="1500","1500"," ")))))))</f>
        <v xml:space="preserve">  </v>
      </c>
      <c r="U19" s="55" t="str">
        <f>IF('個人種目エントリー（女子用）'!S25="","",ASC(IF(LEN('個人種目エントリー（女子用）'!T25)=1,"0"&amp;'個人種目エントリー（女子用）'!T25,'個人種目エントリー（女子用）'!T25))&amp;ASC(IF(LEN('個人種目エントリー（女子用）'!U25)=1,"0"&amp;'個人種目エントリー（女子用）'!U25,'個人種目エントリー（女子用）'!U25))&amp;"."&amp;IF('個人種目エントリー（女子用）'!V25="","0",'個人種目エントリー（女子用）'!V25))</f>
        <v/>
      </c>
      <c r="V19" s="55" t="str">
        <f>ASC(IF('個人種目エントリー（女子用）'!Y25="自由形","1",IF('個人種目エントリー（女子用）'!Y25="背泳ぎ","2",IF('個人種目エントリー（女子用）'!Y25="平泳ぎ","3",IF('個人種目エントリー（女子用）'!Y25="ﾊﾞﾀﾌﾗｲ","4",IF('個人種目エントリー（女子用）'!Y25="個人ﾒﾄﾞﾚｰ","5"," ")))))&amp;IF('個人種目エントリー（女子用）'!W25="50","0050",IF('個人種目エントリー（女子用）'!W25="100","0100",IF('個人種目エントリー（女子用）'!W25="200","0200",IF('個人種目エントリー（女子用）'!W25="25","0025",IF('個人種目エントリー（女子用）'!W25="800","0800",IF('個人種目エントリー（女子用）'!W25="1500","1500"," ")))))))</f>
        <v xml:space="preserve">  </v>
      </c>
      <c r="W19" s="55" t="str">
        <f>IF('個人種目エントリー（女子用）'!Y25="","",ASC(IF(LEN('個人種目エントリー（女子用）'!Z25)=1,"0"&amp;'個人種目エントリー（女子用）'!Z25,'個人種目エントリー（女子用）'!Z25))&amp;ASC(IF(LEN('個人種目エントリー（女子用）'!AA25)=1,"0"&amp;'個人種目エントリー（女子用）'!AA25,'個人種目エントリー（女子用）'!AA25))&amp;"."&amp;IF('個人種目エントリー（女子用）'!AB25="","0",'個人種目エントリー（女子用）'!AB25))</f>
        <v/>
      </c>
      <c r="X19" s="53" t="s">
        <v>106</v>
      </c>
      <c r="Y19" s="53" t="s">
        <v>106</v>
      </c>
      <c r="Z19" s="53" t="s">
        <v>106</v>
      </c>
      <c r="AA19" s="53" t="s">
        <v>106</v>
      </c>
      <c r="AB19" s="53" t="s">
        <v>106</v>
      </c>
      <c r="AC19" s="53" t="s">
        <v>106</v>
      </c>
      <c r="AD19" s="53" t="s">
        <v>106</v>
      </c>
      <c r="AE19" s="53" t="s">
        <v>106</v>
      </c>
      <c r="AF19" s="53" t="s">
        <v>106</v>
      </c>
      <c r="AG19" s="53" t="s">
        <v>106</v>
      </c>
      <c r="AH19" s="53" t="s">
        <v>106</v>
      </c>
      <c r="AI19" s="53" t="s">
        <v>106</v>
      </c>
      <c r="AJ19" s="53" t="s">
        <v>106</v>
      </c>
      <c r="AK19" s="53" t="s">
        <v>106</v>
      </c>
    </row>
    <row r="20" spans="1:37" s="5" customFormat="1">
      <c r="A20" s="55">
        <v>19</v>
      </c>
      <c r="B20" s="55" t="str">
        <f>IF(D20="","",基本データ入力!$L$9&amp;RIGHT(F20,6)&amp;IF('個人種目エントリー（女子用）'!A26="男子",1,5))</f>
        <v/>
      </c>
      <c r="C20" s="55" t="str">
        <f>IF('個人種目エントリー（女子用）'!A26="","",ASC(IF('個人種目エントリー（女子用）'!A26="男子",1,2)))</f>
        <v>2</v>
      </c>
      <c r="D20" s="55" t="str">
        <f>IF('個人種目エントリー（女子用）'!B26="","",'個人種目エントリー（女子用）'!B26)</f>
        <v/>
      </c>
      <c r="E20" s="55" t="str">
        <f>IF(D20="","",ASC('個人種目エントリー（女子用）'!C26))</f>
        <v/>
      </c>
      <c r="F20" s="55" t="str">
        <f>'提出用出場認知書（女子用）'!H31&amp;IF(LEN('提出用出場認知書（女子用）'!I31)=1,"0"&amp;'提出用出場認知書（女子用）'!I31,'提出用出場認知書（女子用）'!I31)&amp;IF(LEN('提出用出場認知書（女子用）'!J31)=1,"0"&amp;'提出用出場認知書（女子用）'!J31,'提出用出場認知書（女子用）'!J31)</f>
        <v/>
      </c>
      <c r="G20" s="55" t="str">
        <f>IF(D20="","",IF('個人種目エントリー（女子用）'!G26="小",1,IF('個人種目エントリー（女子用）'!G26="中",2,IF('個人種目エントリー（女子用）'!G26="高",3,IF('個人種目エントリー（女子用）'!G26="大",4,5)))))</f>
        <v/>
      </c>
      <c r="H20" s="55" t="str">
        <f>ASC('個人種目エントリー（女子用）'!H26)</f>
        <v/>
      </c>
      <c r="I20" s="55" t="str">
        <f>ASC('提出用出場認知書（女子用）'!K31)</f>
        <v/>
      </c>
      <c r="J20" s="55"/>
      <c r="K20" s="55" t="str">
        <f>'個人種目エントリー（女子用）'!J26</f>
        <v/>
      </c>
      <c r="L20" s="53" t="str">
        <f>IF(K20="","",基本データ入力!$D$8)</f>
        <v/>
      </c>
      <c r="M20" s="53"/>
      <c r="N20" s="53"/>
      <c r="O20" s="53"/>
      <c r="P20" s="53"/>
      <c r="Q20" s="53"/>
      <c r="R20" s="55" t="str">
        <f>ASC(IF('個人種目エントリー（女子用）'!M26="自由形","1",IF('個人種目エントリー（女子用）'!M26="背泳ぎ","2",IF('個人種目エントリー（女子用）'!M26="平泳ぎ","3",IF('個人種目エントリー（女子用）'!M26="ﾊﾞﾀﾌﾗｲ","4",IF('個人種目エントリー（女子用）'!M26="個人ﾒﾄﾞﾚｰ","5"," ")))))&amp;IF('個人種目エントリー（女子用）'!K26="50","0050",IF('個人種目エントリー（女子用）'!K26="100","0100",IF('個人種目エントリー（女子用）'!K26="200","0200",IF('個人種目エントリー（女子用）'!K26="25","0025",IF('個人種目エントリー（女子用）'!K26="800","0800",IF('個人種目エントリー（女子用）'!K26="1500","1500"," ")))))))</f>
        <v xml:space="preserve">  </v>
      </c>
      <c r="S20" s="55" t="str">
        <f>IF('個人種目エントリー（女子用）'!M26="","",ASC(IF(LEN('個人種目エントリー（女子用）'!N26)=1,"0"&amp;'個人種目エントリー（女子用）'!N26,'個人種目エントリー（女子用）'!N26))&amp;ASC(IF(LEN('個人種目エントリー（女子用）'!O26)=1,"0"&amp;'個人種目エントリー（女子用）'!O26,'個人種目エントリー（女子用）'!O26))&amp;"."&amp;IF('個人種目エントリー（女子用）'!P26="","0",'個人種目エントリー（女子用）'!P26))</f>
        <v/>
      </c>
      <c r="T20" s="55" t="str">
        <f>ASC(IF('個人種目エントリー（女子用）'!S26="自由形","1",IF('個人種目エントリー（女子用）'!S26="背泳ぎ","2",IF('個人種目エントリー（女子用）'!S26="平泳ぎ","3",IF('個人種目エントリー（女子用）'!S26="ﾊﾞﾀﾌﾗｲ","4",IF('個人種目エントリー（女子用）'!S26="個人ﾒﾄﾞﾚｰ","5"," ")))))&amp;IF('個人種目エントリー（女子用）'!Q26="50","0050",IF('個人種目エントリー（女子用）'!Q26="100","0100",IF('個人種目エントリー（女子用）'!Q26="200","0200",IF('個人種目エントリー（女子用）'!Q26="25","0025",IF('個人種目エントリー（女子用）'!Q26="800","0800",IF('個人種目エントリー（女子用）'!Q26="1500","1500"," ")))))))</f>
        <v xml:space="preserve">  </v>
      </c>
      <c r="U20" s="55" t="str">
        <f>IF('個人種目エントリー（女子用）'!S26="","",ASC(IF(LEN('個人種目エントリー（女子用）'!T26)=1,"0"&amp;'個人種目エントリー（女子用）'!T26,'個人種目エントリー（女子用）'!T26))&amp;ASC(IF(LEN('個人種目エントリー（女子用）'!U26)=1,"0"&amp;'個人種目エントリー（女子用）'!U26,'個人種目エントリー（女子用）'!U26))&amp;"."&amp;IF('個人種目エントリー（女子用）'!V26="","0",'個人種目エントリー（女子用）'!V26))</f>
        <v/>
      </c>
      <c r="V20" s="55" t="str">
        <f>ASC(IF('個人種目エントリー（女子用）'!Y26="自由形","1",IF('個人種目エントリー（女子用）'!Y26="背泳ぎ","2",IF('個人種目エントリー（女子用）'!Y26="平泳ぎ","3",IF('個人種目エントリー（女子用）'!Y26="ﾊﾞﾀﾌﾗｲ","4",IF('個人種目エントリー（女子用）'!Y26="個人ﾒﾄﾞﾚｰ","5"," ")))))&amp;IF('個人種目エントリー（女子用）'!W26="50","0050",IF('個人種目エントリー（女子用）'!W26="100","0100",IF('個人種目エントリー（女子用）'!W26="200","0200",IF('個人種目エントリー（女子用）'!W26="25","0025",IF('個人種目エントリー（女子用）'!W26="800","0800",IF('個人種目エントリー（女子用）'!W26="1500","1500"," ")))))))</f>
        <v xml:space="preserve">  </v>
      </c>
      <c r="W20" s="55" t="str">
        <f>IF('個人種目エントリー（女子用）'!Y26="","",ASC(IF(LEN('個人種目エントリー（女子用）'!Z26)=1,"0"&amp;'個人種目エントリー（女子用）'!Z26,'個人種目エントリー（女子用）'!Z26))&amp;ASC(IF(LEN('個人種目エントリー（女子用）'!AA26)=1,"0"&amp;'個人種目エントリー（女子用）'!AA26,'個人種目エントリー（女子用）'!AA26))&amp;"."&amp;IF('個人種目エントリー（女子用）'!AB26="","0",'個人種目エントリー（女子用）'!AB26))</f>
        <v/>
      </c>
      <c r="X20" s="53" t="s">
        <v>106</v>
      </c>
      <c r="Y20" s="53" t="s">
        <v>106</v>
      </c>
      <c r="Z20" s="53" t="s">
        <v>106</v>
      </c>
      <c r="AA20" s="53" t="s">
        <v>106</v>
      </c>
      <c r="AB20" s="53" t="s">
        <v>106</v>
      </c>
      <c r="AC20" s="53" t="s">
        <v>106</v>
      </c>
      <c r="AD20" s="53" t="s">
        <v>106</v>
      </c>
      <c r="AE20" s="53" t="s">
        <v>106</v>
      </c>
      <c r="AF20" s="53" t="s">
        <v>106</v>
      </c>
      <c r="AG20" s="53" t="s">
        <v>106</v>
      </c>
      <c r="AH20" s="53" t="s">
        <v>106</v>
      </c>
      <c r="AI20" s="53" t="s">
        <v>106</v>
      </c>
      <c r="AJ20" s="53" t="s">
        <v>106</v>
      </c>
      <c r="AK20" s="53" t="s">
        <v>106</v>
      </c>
    </row>
    <row r="21" spans="1:37" s="5" customFormat="1">
      <c r="A21" s="55">
        <v>20</v>
      </c>
      <c r="B21" s="55" t="str">
        <f>IF(D21="","",基本データ入力!$L$9&amp;RIGHT(F21,6)&amp;IF('個人種目エントリー（女子用）'!A27="男子",1,5))</f>
        <v/>
      </c>
      <c r="C21" s="55" t="str">
        <f>IF('個人種目エントリー（女子用）'!A27="","",ASC(IF('個人種目エントリー（女子用）'!A27="男子",1,2)))</f>
        <v>2</v>
      </c>
      <c r="D21" s="55" t="str">
        <f>IF('個人種目エントリー（女子用）'!B27="","",'個人種目エントリー（女子用）'!B27)</f>
        <v/>
      </c>
      <c r="E21" s="55" t="str">
        <f>IF(D21="","",ASC('個人種目エントリー（女子用）'!C27))</f>
        <v/>
      </c>
      <c r="F21" s="55" t="str">
        <f>'提出用出場認知書（女子用）'!H32&amp;IF(LEN('提出用出場認知書（女子用）'!I32)=1,"0"&amp;'提出用出場認知書（女子用）'!I32,'提出用出場認知書（女子用）'!I32)&amp;IF(LEN('提出用出場認知書（女子用）'!J32)=1,"0"&amp;'提出用出場認知書（女子用）'!J32,'提出用出場認知書（女子用）'!J32)</f>
        <v/>
      </c>
      <c r="G21" s="55" t="str">
        <f>IF(D21="","",IF('個人種目エントリー（女子用）'!G27="小",1,IF('個人種目エントリー（女子用）'!G27="中",2,IF('個人種目エントリー（女子用）'!G27="高",3,IF('個人種目エントリー（女子用）'!G27="大",4,5)))))</f>
        <v/>
      </c>
      <c r="H21" s="55" t="str">
        <f>ASC('個人種目エントリー（女子用）'!H27)</f>
        <v/>
      </c>
      <c r="I21" s="55" t="str">
        <f>ASC('提出用出場認知書（女子用）'!K32)</f>
        <v/>
      </c>
      <c r="J21" s="55"/>
      <c r="K21" s="55" t="str">
        <f>'個人種目エントリー（女子用）'!J27</f>
        <v/>
      </c>
      <c r="L21" s="53" t="str">
        <f>IF(K21="","",基本データ入力!$D$8)</f>
        <v/>
      </c>
      <c r="M21" s="53"/>
      <c r="N21" s="53"/>
      <c r="O21" s="53"/>
      <c r="P21" s="53"/>
      <c r="Q21" s="53"/>
      <c r="R21" s="55" t="str">
        <f>ASC(IF('個人種目エントリー（女子用）'!M27="自由形","1",IF('個人種目エントリー（女子用）'!M27="背泳ぎ","2",IF('個人種目エントリー（女子用）'!M27="平泳ぎ","3",IF('個人種目エントリー（女子用）'!M27="ﾊﾞﾀﾌﾗｲ","4",IF('個人種目エントリー（女子用）'!M27="個人ﾒﾄﾞﾚｰ","5"," ")))))&amp;IF('個人種目エントリー（女子用）'!K27="50","0050",IF('個人種目エントリー（女子用）'!K27="100","0100",IF('個人種目エントリー（女子用）'!K27="200","0200",IF('個人種目エントリー（女子用）'!K27="25","0025",IF('個人種目エントリー（女子用）'!K27="800","0800",IF('個人種目エントリー（女子用）'!K27="1500","1500"," ")))))))</f>
        <v xml:space="preserve">  </v>
      </c>
      <c r="S21" s="55" t="str">
        <f>IF('個人種目エントリー（女子用）'!M27="","",ASC(IF(LEN('個人種目エントリー（女子用）'!N27)=1,"0"&amp;'個人種目エントリー（女子用）'!N27,'個人種目エントリー（女子用）'!N27))&amp;ASC(IF(LEN('個人種目エントリー（女子用）'!O27)=1,"0"&amp;'個人種目エントリー（女子用）'!O27,'個人種目エントリー（女子用）'!O27))&amp;"."&amp;IF('個人種目エントリー（女子用）'!P27="","0",'個人種目エントリー（女子用）'!P27))</f>
        <v/>
      </c>
      <c r="T21" s="55" t="str">
        <f>ASC(IF('個人種目エントリー（女子用）'!S27="自由形","1",IF('個人種目エントリー（女子用）'!S27="背泳ぎ","2",IF('個人種目エントリー（女子用）'!S27="平泳ぎ","3",IF('個人種目エントリー（女子用）'!S27="ﾊﾞﾀﾌﾗｲ","4",IF('個人種目エントリー（女子用）'!S27="個人ﾒﾄﾞﾚｰ","5"," ")))))&amp;IF('個人種目エントリー（女子用）'!Q27="50","0050",IF('個人種目エントリー（女子用）'!Q27="100","0100",IF('個人種目エントリー（女子用）'!Q27="200","0200",IF('個人種目エントリー（女子用）'!Q27="25","0025",IF('個人種目エントリー（女子用）'!Q27="800","0800",IF('個人種目エントリー（女子用）'!Q27="1500","1500"," ")))))))</f>
        <v xml:space="preserve">  </v>
      </c>
      <c r="U21" s="55" t="str">
        <f>IF('個人種目エントリー（女子用）'!S27="","",ASC(IF(LEN('個人種目エントリー（女子用）'!T27)=1,"0"&amp;'個人種目エントリー（女子用）'!T27,'個人種目エントリー（女子用）'!T27))&amp;ASC(IF(LEN('個人種目エントリー（女子用）'!U27)=1,"0"&amp;'個人種目エントリー（女子用）'!U27,'個人種目エントリー（女子用）'!U27))&amp;"."&amp;IF('個人種目エントリー（女子用）'!V27="","0",'個人種目エントリー（女子用）'!V27))</f>
        <v/>
      </c>
      <c r="V21" s="55" t="str">
        <f>ASC(IF('個人種目エントリー（女子用）'!Y27="自由形","1",IF('個人種目エントリー（女子用）'!Y27="背泳ぎ","2",IF('個人種目エントリー（女子用）'!Y27="平泳ぎ","3",IF('個人種目エントリー（女子用）'!Y27="ﾊﾞﾀﾌﾗｲ","4",IF('個人種目エントリー（女子用）'!Y27="個人ﾒﾄﾞﾚｰ","5"," ")))))&amp;IF('個人種目エントリー（女子用）'!W27="50","0050",IF('個人種目エントリー（女子用）'!W27="100","0100",IF('個人種目エントリー（女子用）'!W27="200","0200",IF('個人種目エントリー（女子用）'!W27="25","0025",IF('個人種目エントリー（女子用）'!W27="800","0800",IF('個人種目エントリー（女子用）'!W27="1500","1500"," ")))))))</f>
        <v xml:space="preserve">  </v>
      </c>
      <c r="W21" s="55" t="str">
        <f>IF('個人種目エントリー（女子用）'!Y27="","",ASC(IF(LEN('個人種目エントリー（女子用）'!Z27)=1,"0"&amp;'個人種目エントリー（女子用）'!Z27,'個人種目エントリー（女子用）'!Z27))&amp;ASC(IF(LEN('個人種目エントリー（女子用）'!AA27)=1,"0"&amp;'個人種目エントリー（女子用）'!AA27,'個人種目エントリー（女子用）'!AA27))&amp;"."&amp;IF('個人種目エントリー（女子用）'!AB27="","0",'個人種目エントリー（女子用）'!AB27))</f>
        <v/>
      </c>
      <c r="X21" s="53" t="s">
        <v>106</v>
      </c>
      <c r="Y21" s="53" t="s">
        <v>106</v>
      </c>
      <c r="Z21" s="53" t="s">
        <v>106</v>
      </c>
      <c r="AA21" s="53" t="s">
        <v>106</v>
      </c>
      <c r="AB21" s="53" t="s">
        <v>106</v>
      </c>
      <c r="AC21" s="53" t="s">
        <v>106</v>
      </c>
      <c r="AD21" s="53" t="s">
        <v>106</v>
      </c>
      <c r="AE21" s="53" t="s">
        <v>106</v>
      </c>
      <c r="AF21" s="53" t="s">
        <v>106</v>
      </c>
      <c r="AG21" s="53" t="s">
        <v>106</v>
      </c>
      <c r="AH21" s="53" t="s">
        <v>106</v>
      </c>
      <c r="AI21" s="53" t="s">
        <v>106</v>
      </c>
      <c r="AJ21" s="53" t="s">
        <v>106</v>
      </c>
      <c r="AK21" s="53" t="s">
        <v>106</v>
      </c>
    </row>
    <row r="22" spans="1:37" s="5" customFormat="1">
      <c r="A22" s="55">
        <v>21</v>
      </c>
      <c r="B22" s="55" t="str">
        <f>IF(D22="","",基本データ入力!$L$9&amp;RIGHT(F22,6)&amp;IF('個人種目エントリー（女子用）'!A28="男子",1,5))</f>
        <v/>
      </c>
      <c r="C22" s="55" t="str">
        <f>IF('個人種目エントリー（女子用）'!A28="","",ASC(IF('個人種目エントリー（女子用）'!A28="男子",1,2)))</f>
        <v>2</v>
      </c>
      <c r="D22" s="55" t="str">
        <f>IF('個人種目エントリー（女子用）'!B28="","",'個人種目エントリー（女子用）'!B28)</f>
        <v/>
      </c>
      <c r="E22" s="55" t="str">
        <f>IF(D22="","",ASC('個人種目エントリー（女子用）'!C28))</f>
        <v/>
      </c>
      <c r="F22" s="55" t="str">
        <f>'提出用出場認知書（女子用）'!H33&amp;IF(LEN('提出用出場認知書（女子用）'!I33)=1,"0"&amp;'提出用出場認知書（女子用）'!I33,'提出用出場認知書（女子用）'!I33)&amp;IF(LEN('提出用出場認知書（女子用）'!J33)=1,"0"&amp;'提出用出場認知書（女子用）'!J33,'提出用出場認知書（女子用）'!J33)</f>
        <v/>
      </c>
      <c r="G22" s="55" t="str">
        <f>IF(D22="","",IF('個人種目エントリー（女子用）'!G28="小",1,IF('個人種目エントリー（女子用）'!G28="中",2,IF('個人種目エントリー（女子用）'!G28="高",3,IF('個人種目エントリー（女子用）'!G28="大",4,5)))))</f>
        <v/>
      </c>
      <c r="H22" s="55" t="str">
        <f>ASC('個人種目エントリー（女子用）'!H28)</f>
        <v/>
      </c>
      <c r="I22" s="55" t="str">
        <f>ASC('提出用出場認知書（女子用）'!K33)</f>
        <v/>
      </c>
      <c r="J22" s="55"/>
      <c r="K22" s="55" t="str">
        <f>'個人種目エントリー（女子用）'!J28</f>
        <v/>
      </c>
      <c r="L22" s="53" t="str">
        <f>IF(K22="","",基本データ入力!$D$8)</f>
        <v/>
      </c>
      <c r="M22" s="53"/>
      <c r="N22" s="53"/>
      <c r="O22" s="53"/>
      <c r="P22" s="53"/>
      <c r="Q22" s="53"/>
      <c r="R22" s="55" t="str">
        <f>ASC(IF('個人種目エントリー（女子用）'!M28="自由形","1",IF('個人種目エントリー（女子用）'!M28="背泳ぎ","2",IF('個人種目エントリー（女子用）'!M28="平泳ぎ","3",IF('個人種目エントリー（女子用）'!M28="ﾊﾞﾀﾌﾗｲ","4",IF('個人種目エントリー（女子用）'!M28="個人ﾒﾄﾞﾚｰ","5"," ")))))&amp;IF('個人種目エントリー（女子用）'!K28="50","0050",IF('個人種目エントリー（女子用）'!K28="100","0100",IF('個人種目エントリー（女子用）'!K28="200","0200",IF('個人種目エントリー（女子用）'!K28="25","0025",IF('個人種目エントリー（女子用）'!K28="800","0800",IF('個人種目エントリー（女子用）'!K28="1500","1500"," ")))))))</f>
        <v xml:space="preserve">  </v>
      </c>
      <c r="S22" s="55" t="str">
        <f>IF('個人種目エントリー（女子用）'!M28="","",ASC(IF(LEN('個人種目エントリー（女子用）'!N28)=1,"0"&amp;'個人種目エントリー（女子用）'!N28,'個人種目エントリー（女子用）'!N28))&amp;ASC(IF(LEN('個人種目エントリー（女子用）'!O28)=1,"0"&amp;'個人種目エントリー（女子用）'!O28,'個人種目エントリー（女子用）'!O28))&amp;"."&amp;IF('個人種目エントリー（女子用）'!P28="","0",'個人種目エントリー（女子用）'!P28))</f>
        <v/>
      </c>
      <c r="T22" s="55" t="str">
        <f>ASC(IF('個人種目エントリー（女子用）'!S28="自由形","1",IF('個人種目エントリー（女子用）'!S28="背泳ぎ","2",IF('個人種目エントリー（女子用）'!S28="平泳ぎ","3",IF('個人種目エントリー（女子用）'!S28="ﾊﾞﾀﾌﾗｲ","4",IF('個人種目エントリー（女子用）'!S28="個人ﾒﾄﾞﾚｰ","5"," ")))))&amp;IF('個人種目エントリー（女子用）'!Q28="50","0050",IF('個人種目エントリー（女子用）'!Q28="100","0100",IF('個人種目エントリー（女子用）'!Q28="200","0200",IF('個人種目エントリー（女子用）'!Q28="25","0025",IF('個人種目エントリー（女子用）'!Q28="800","0800",IF('個人種目エントリー（女子用）'!Q28="1500","1500"," ")))))))</f>
        <v xml:space="preserve">  </v>
      </c>
      <c r="U22" s="55" t="str">
        <f>IF('個人種目エントリー（女子用）'!S28="","",ASC(IF(LEN('個人種目エントリー（女子用）'!T28)=1,"0"&amp;'個人種目エントリー（女子用）'!T28,'個人種目エントリー（女子用）'!T28))&amp;ASC(IF(LEN('個人種目エントリー（女子用）'!U28)=1,"0"&amp;'個人種目エントリー（女子用）'!U28,'個人種目エントリー（女子用）'!U28))&amp;"."&amp;IF('個人種目エントリー（女子用）'!V28="","0",'個人種目エントリー（女子用）'!V28))</f>
        <v/>
      </c>
      <c r="V22" s="55" t="str">
        <f>ASC(IF('個人種目エントリー（女子用）'!Y28="自由形","1",IF('個人種目エントリー（女子用）'!Y28="背泳ぎ","2",IF('個人種目エントリー（女子用）'!Y28="平泳ぎ","3",IF('個人種目エントリー（女子用）'!Y28="ﾊﾞﾀﾌﾗｲ","4",IF('個人種目エントリー（女子用）'!Y28="個人ﾒﾄﾞﾚｰ","5"," ")))))&amp;IF('個人種目エントリー（女子用）'!W28="50","0050",IF('個人種目エントリー（女子用）'!W28="100","0100",IF('個人種目エントリー（女子用）'!W28="200","0200",IF('個人種目エントリー（女子用）'!W28="25","0025",IF('個人種目エントリー（女子用）'!W28="800","0800",IF('個人種目エントリー（女子用）'!W28="1500","1500"," ")))))))</f>
        <v xml:space="preserve">  </v>
      </c>
      <c r="W22" s="55" t="str">
        <f>IF('個人種目エントリー（女子用）'!Y28="","",ASC(IF(LEN('個人種目エントリー（女子用）'!Z28)=1,"0"&amp;'個人種目エントリー（女子用）'!Z28,'個人種目エントリー（女子用）'!Z28))&amp;ASC(IF(LEN('個人種目エントリー（女子用）'!AA28)=1,"0"&amp;'個人種目エントリー（女子用）'!AA28,'個人種目エントリー（女子用）'!AA28))&amp;"."&amp;IF('個人種目エントリー（女子用）'!AB28="","0",'個人種目エントリー（女子用）'!AB28))</f>
        <v/>
      </c>
      <c r="X22" s="53" t="s">
        <v>106</v>
      </c>
      <c r="Y22" s="53" t="s">
        <v>106</v>
      </c>
      <c r="Z22" s="53" t="s">
        <v>106</v>
      </c>
      <c r="AA22" s="53" t="s">
        <v>106</v>
      </c>
      <c r="AB22" s="53" t="s">
        <v>106</v>
      </c>
      <c r="AC22" s="53" t="s">
        <v>106</v>
      </c>
      <c r="AD22" s="53" t="s">
        <v>106</v>
      </c>
      <c r="AE22" s="53" t="s">
        <v>106</v>
      </c>
      <c r="AF22" s="53" t="s">
        <v>106</v>
      </c>
      <c r="AG22" s="53" t="s">
        <v>106</v>
      </c>
      <c r="AH22" s="53" t="s">
        <v>106</v>
      </c>
      <c r="AI22" s="53" t="s">
        <v>106</v>
      </c>
      <c r="AJ22" s="53" t="s">
        <v>106</v>
      </c>
      <c r="AK22" s="53" t="s">
        <v>106</v>
      </c>
    </row>
    <row r="23" spans="1:37" s="5" customFormat="1">
      <c r="A23" s="55">
        <v>22</v>
      </c>
      <c r="B23" s="55" t="str">
        <f>IF(D23="","",基本データ入力!$L$9&amp;RIGHT(F23,6)&amp;IF('個人種目エントリー（女子用）'!A29="男子",1,5))</f>
        <v/>
      </c>
      <c r="C23" s="55" t="str">
        <f>IF('個人種目エントリー（女子用）'!A29="","",ASC(IF('個人種目エントリー（女子用）'!A29="男子",1,2)))</f>
        <v>2</v>
      </c>
      <c r="D23" s="55" t="str">
        <f>IF('個人種目エントリー（女子用）'!B29="","",'個人種目エントリー（女子用）'!B29)</f>
        <v/>
      </c>
      <c r="E23" s="55" t="str">
        <f>IF(D23="","",ASC('個人種目エントリー（女子用）'!C29))</f>
        <v/>
      </c>
      <c r="F23" s="55" t="str">
        <f>'提出用出場認知書（女子用）'!H34&amp;IF(LEN('提出用出場認知書（女子用）'!I34)=1,"0"&amp;'提出用出場認知書（女子用）'!I34,'提出用出場認知書（女子用）'!I34)&amp;IF(LEN('提出用出場認知書（女子用）'!J34)=1,"0"&amp;'提出用出場認知書（女子用）'!J34,'提出用出場認知書（女子用）'!J34)</f>
        <v/>
      </c>
      <c r="G23" s="55" t="str">
        <f>IF(D23="","",IF('個人種目エントリー（女子用）'!G29="小",1,IF('個人種目エントリー（女子用）'!G29="中",2,IF('個人種目エントリー（女子用）'!G29="高",3,IF('個人種目エントリー（女子用）'!G29="大",4,5)))))</f>
        <v/>
      </c>
      <c r="H23" s="55" t="str">
        <f>ASC('個人種目エントリー（女子用）'!H29)</f>
        <v/>
      </c>
      <c r="I23" s="55" t="str">
        <f>ASC('提出用出場認知書（女子用）'!K34)</f>
        <v/>
      </c>
      <c r="J23" s="55"/>
      <c r="K23" s="55" t="str">
        <f>'個人種目エントリー（女子用）'!J29</f>
        <v/>
      </c>
      <c r="L23" s="53" t="str">
        <f>IF(K23="","",基本データ入力!$D$8)</f>
        <v/>
      </c>
      <c r="M23" s="53"/>
      <c r="N23" s="53"/>
      <c r="O23" s="53"/>
      <c r="P23" s="53"/>
      <c r="Q23" s="53"/>
      <c r="R23" s="55" t="str">
        <f>ASC(IF('個人種目エントリー（女子用）'!M29="自由形","1",IF('個人種目エントリー（女子用）'!M29="背泳ぎ","2",IF('個人種目エントリー（女子用）'!M29="平泳ぎ","3",IF('個人種目エントリー（女子用）'!M29="ﾊﾞﾀﾌﾗｲ","4",IF('個人種目エントリー（女子用）'!M29="個人ﾒﾄﾞﾚｰ","5"," ")))))&amp;IF('個人種目エントリー（女子用）'!K29="50","0050",IF('個人種目エントリー（女子用）'!K29="100","0100",IF('個人種目エントリー（女子用）'!K29="200","0200",IF('個人種目エントリー（女子用）'!K29="25","0025",IF('個人種目エントリー（女子用）'!K29="800","0800",IF('個人種目エントリー（女子用）'!K29="1500","1500"," ")))))))</f>
        <v xml:space="preserve">  </v>
      </c>
      <c r="S23" s="55" t="str">
        <f>IF('個人種目エントリー（女子用）'!M29="","",ASC(IF(LEN('個人種目エントリー（女子用）'!N29)=1,"0"&amp;'個人種目エントリー（女子用）'!N29,'個人種目エントリー（女子用）'!N29))&amp;ASC(IF(LEN('個人種目エントリー（女子用）'!O29)=1,"0"&amp;'個人種目エントリー（女子用）'!O29,'個人種目エントリー（女子用）'!O29))&amp;"."&amp;IF('個人種目エントリー（女子用）'!P29="","0",'個人種目エントリー（女子用）'!P29))</f>
        <v/>
      </c>
      <c r="T23" s="55" t="str">
        <f>ASC(IF('個人種目エントリー（女子用）'!S29="自由形","1",IF('個人種目エントリー（女子用）'!S29="背泳ぎ","2",IF('個人種目エントリー（女子用）'!S29="平泳ぎ","3",IF('個人種目エントリー（女子用）'!S29="ﾊﾞﾀﾌﾗｲ","4",IF('個人種目エントリー（女子用）'!S29="個人ﾒﾄﾞﾚｰ","5"," ")))))&amp;IF('個人種目エントリー（女子用）'!Q29="50","0050",IF('個人種目エントリー（女子用）'!Q29="100","0100",IF('個人種目エントリー（女子用）'!Q29="200","0200",IF('個人種目エントリー（女子用）'!Q29="25","0025",IF('個人種目エントリー（女子用）'!Q29="800","0800",IF('個人種目エントリー（女子用）'!Q29="1500","1500"," ")))))))</f>
        <v xml:space="preserve">  </v>
      </c>
      <c r="U23" s="55" t="str">
        <f>IF('個人種目エントリー（女子用）'!S29="","",ASC(IF(LEN('個人種目エントリー（女子用）'!T29)=1,"0"&amp;'個人種目エントリー（女子用）'!T29,'個人種目エントリー（女子用）'!T29))&amp;ASC(IF(LEN('個人種目エントリー（女子用）'!U29)=1,"0"&amp;'個人種目エントリー（女子用）'!U29,'個人種目エントリー（女子用）'!U29))&amp;"."&amp;IF('個人種目エントリー（女子用）'!V29="","0",'個人種目エントリー（女子用）'!V29))</f>
        <v/>
      </c>
      <c r="V23" s="55" t="str">
        <f>ASC(IF('個人種目エントリー（女子用）'!Y29="自由形","1",IF('個人種目エントリー（女子用）'!Y29="背泳ぎ","2",IF('個人種目エントリー（女子用）'!Y29="平泳ぎ","3",IF('個人種目エントリー（女子用）'!Y29="ﾊﾞﾀﾌﾗｲ","4",IF('個人種目エントリー（女子用）'!Y29="個人ﾒﾄﾞﾚｰ","5"," ")))))&amp;IF('個人種目エントリー（女子用）'!W29="50","0050",IF('個人種目エントリー（女子用）'!W29="100","0100",IF('個人種目エントリー（女子用）'!W29="200","0200",IF('個人種目エントリー（女子用）'!W29="25","0025",IF('個人種目エントリー（女子用）'!W29="800","0800",IF('個人種目エントリー（女子用）'!W29="1500","1500"," ")))))))</f>
        <v xml:space="preserve">  </v>
      </c>
      <c r="W23" s="55" t="str">
        <f>IF('個人種目エントリー（女子用）'!Y29="","",ASC(IF(LEN('個人種目エントリー（女子用）'!Z29)=1,"0"&amp;'個人種目エントリー（女子用）'!Z29,'個人種目エントリー（女子用）'!Z29))&amp;ASC(IF(LEN('個人種目エントリー（女子用）'!AA29)=1,"0"&amp;'個人種目エントリー（女子用）'!AA29,'個人種目エントリー（女子用）'!AA29))&amp;"."&amp;IF('個人種目エントリー（女子用）'!AB29="","0",'個人種目エントリー（女子用）'!AB29))</f>
        <v/>
      </c>
      <c r="X23" s="53" t="s">
        <v>106</v>
      </c>
      <c r="Y23" s="53" t="s">
        <v>106</v>
      </c>
      <c r="Z23" s="53" t="s">
        <v>106</v>
      </c>
      <c r="AA23" s="53" t="s">
        <v>106</v>
      </c>
      <c r="AB23" s="53" t="s">
        <v>106</v>
      </c>
      <c r="AC23" s="53" t="s">
        <v>106</v>
      </c>
      <c r="AD23" s="53" t="s">
        <v>106</v>
      </c>
      <c r="AE23" s="53" t="s">
        <v>106</v>
      </c>
      <c r="AF23" s="53" t="s">
        <v>106</v>
      </c>
      <c r="AG23" s="53" t="s">
        <v>106</v>
      </c>
      <c r="AH23" s="53" t="s">
        <v>106</v>
      </c>
      <c r="AI23" s="53" t="s">
        <v>106</v>
      </c>
      <c r="AJ23" s="53" t="s">
        <v>106</v>
      </c>
      <c r="AK23" s="53" t="s">
        <v>106</v>
      </c>
    </row>
    <row r="24" spans="1:37" s="5" customFormat="1">
      <c r="A24" s="55">
        <v>23</v>
      </c>
      <c r="B24" s="55" t="str">
        <f>IF(D24="","",基本データ入力!$L$9&amp;RIGHT(F24,6)&amp;IF('個人種目エントリー（女子用）'!A30="男子",1,5))</f>
        <v/>
      </c>
      <c r="C24" s="55" t="str">
        <f>IF('個人種目エントリー（女子用）'!A30="","",ASC(IF('個人種目エントリー（女子用）'!A30="男子",1,2)))</f>
        <v>2</v>
      </c>
      <c r="D24" s="55" t="str">
        <f>IF('個人種目エントリー（女子用）'!B30="","",'個人種目エントリー（女子用）'!B30)</f>
        <v/>
      </c>
      <c r="E24" s="55" t="str">
        <f>IF(D24="","",ASC('個人種目エントリー（女子用）'!C30))</f>
        <v/>
      </c>
      <c r="F24" s="55" t="str">
        <f>'提出用出場認知書（女子用）'!H35&amp;IF(LEN('提出用出場認知書（女子用）'!I35)=1,"0"&amp;'提出用出場認知書（女子用）'!I35,'提出用出場認知書（女子用）'!I35)&amp;IF(LEN('提出用出場認知書（女子用）'!J35)=1,"0"&amp;'提出用出場認知書（女子用）'!J35,'提出用出場認知書（女子用）'!J35)</f>
        <v/>
      </c>
      <c r="G24" s="55" t="str">
        <f>IF(D24="","",IF('個人種目エントリー（女子用）'!G30="小",1,IF('個人種目エントリー（女子用）'!G30="中",2,IF('個人種目エントリー（女子用）'!G30="高",3,IF('個人種目エントリー（女子用）'!G30="大",4,5)))))</f>
        <v/>
      </c>
      <c r="H24" s="55" t="str">
        <f>ASC('個人種目エントリー（女子用）'!H30)</f>
        <v/>
      </c>
      <c r="I24" s="55" t="str">
        <f>ASC('提出用出場認知書（女子用）'!K35)</f>
        <v/>
      </c>
      <c r="J24" s="55"/>
      <c r="K24" s="55" t="str">
        <f>'個人種目エントリー（女子用）'!J30</f>
        <v/>
      </c>
      <c r="L24" s="53" t="str">
        <f>IF(K24="","",基本データ入力!$D$8)</f>
        <v/>
      </c>
      <c r="M24" s="53"/>
      <c r="N24" s="53"/>
      <c r="O24" s="53"/>
      <c r="P24" s="53"/>
      <c r="Q24" s="53"/>
      <c r="R24" s="55" t="str">
        <f>ASC(IF('個人種目エントリー（女子用）'!M30="自由形","1",IF('個人種目エントリー（女子用）'!M30="背泳ぎ","2",IF('個人種目エントリー（女子用）'!M30="平泳ぎ","3",IF('個人種目エントリー（女子用）'!M30="ﾊﾞﾀﾌﾗｲ","4",IF('個人種目エントリー（女子用）'!M30="個人ﾒﾄﾞﾚｰ","5"," ")))))&amp;IF('個人種目エントリー（女子用）'!K30="50","0050",IF('個人種目エントリー（女子用）'!K30="100","0100",IF('個人種目エントリー（女子用）'!K30="200","0200",IF('個人種目エントリー（女子用）'!K30="25","0025",IF('個人種目エントリー（女子用）'!K30="800","0800",IF('個人種目エントリー（女子用）'!K30="1500","1500"," ")))))))</f>
        <v xml:space="preserve">  </v>
      </c>
      <c r="S24" s="55" t="str">
        <f>IF('個人種目エントリー（女子用）'!M30="","",ASC(IF(LEN('個人種目エントリー（女子用）'!N30)=1,"0"&amp;'個人種目エントリー（女子用）'!N30,'個人種目エントリー（女子用）'!N30))&amp;ASC(IF(LEN('個人種目エントリー（女子用）'!O30)=1,"0"&amp;'個人種目エントリー（女子用）'!O30,'個人種目エントリー（女子用）'!O30))&amp;"."&amp;IF('個人種目エントリー（女子用）'!P30="","0",'個人種目エントリー（女子用）'!P30))</f>
        <v/>
      </c>
      <c r="T24" s="55" t="str">
        <f>ASC(IF('個人種目エントリー（女子用）'!S30="自由形","1",IF('個人種目エントリー（女子用）'!S30="背泳ぎ","2",IF('個人種目エントリー（女子用）'!S30="平泳ぎ","3",IF('個人種目エントリー（女子用）'!S30="ﾊﾞﾀﾌﾗｲ","4",IF('個人種目エントリー（女子用）'!S30="個人ﾒﾄﾞﾚｰ","5"," ")))))&amp;IF('個人種目エントリー（女子用）'!Q30="50","0050",IF('個人種目エントリー（女子用）'!Q30="100","0100",IF('個人種目エントリー（女子用）'!Q30="200","0200",IF('個人種目エントリー（女子用）'!Q30="25","0025",IF('個人種目エントリー（女子用）'!Q30="800","0800",IF('個人種目エントリー（女子用）'!Q30="1500","1500"," ")))))))</f>
        <v xml:space="preserve">  </v>
      </c>
      <c r="U24" s="55" t="str">
        <f>IF('個人種目エントリー（女子用）'!S30="","",ASC(IF(LEN('個人種目エントリー（女子用）'!T30)=1,"0"&amp;'個人種目エントリー（女子用）'!T30,'個人種目エントリー（女子用）'!T30))&amp;ASC(IF(LEN('個人種目エントリー（女子用）'!U30)=1,"0"&amp;'個人種目エントリー（女子用）'!U30,'個人種目エントリー（女子用）'!U30))&amp;"."&amp;IF('個人種目エントリー（女子用）'!V30="","0",'個人種目エントリー（女子用）'!V30))</f>
        <v/>
      </c>
      <c r="V24" s="55" t="str">
        <f>ASC(IF('個人種目エントリー（女子用）'!Y30="自由形","1",IF('個人種目エントリー（女子用）'!Y30="背泳ぎ","2",IF('個人種目エントリー（女子用）'!Y30="平泳ぎ","3",IF('個人種目エントリー（女子用）'!Y30="ﾊﾞﾀﾌﾗｲ","4",IF('個人種目エントリー（女子用）'!Y30="個人ﾒﾄﾞﾚｰ","5"," ")))))&amp;IF('個人種目エントリー（女子用）'!W30="50","0050",IF('個人種目エントリー（女子用）'!W30="100","0100",IF('個人種目エントリー（女子用）'!W30="200","0200",IF('個人種目エントリー（女子用）'!W30="25","0025",IF('個人種目エントリー（女子用）'!W30="800","0800",IF('個人種目エントリー（女子用）'!W30="1500","1500"," ")))))))</f>
        <v xml:space="preserve">  </v>
      </c>
      <c r="W24" s="55" t="str">
        <f>IF('個人種目エントリー（女子用）'!Y30="","",ASC(IF(LEN('個人種目エントリー（女子用）'!Z30)=1,"0"&amp;'個人種目エントリー（女子用）'!Z30,'個人種目エントリー（女子用）'!Z30))&amp;ASC(IF(LEN('個人種目エントリー（女子用）'!AA30)=1,"0"&amp;'個人種目エントリー（女子用）'!AA30,'個人種目エントリー（女子用）'!AA30))&amp;"."&amp;IF('個人種目エントリー（女子用）'!AB30="","0",'個人種目エントリー（女子用）'!AB30))</f>
        <v/>
      </c>
      <c r="X24" s="53" t="s">
        <v>106</v>
      </c>
      <c r="Y24" s="53" t="s">
        <v>106</v>
      </c>
      <c r="Z24" s="53" t="s">
        <v>106</v>
      </c>
      <c r="AA24" s="53" t="s">
        <v>106</v>
      </c>
      <c r="AB24" s="53" t="s">
        <v>106</v>
      </c>
      <c r="AC24" s="53" t="s">
        <v>106</v>
      </c>
      <c r="AD24" s="53" t="s">
        <v>106</v>
      </c>
      <c r="AE24" s="53" t="s">
        <v>106</v>
      </c>
      <c r="AF24" s="53" t="s">
        <v>106</v>
      </c>
      <c r="AG24" s="53" t="s">
        <v>106</v>
      </c>
      <c r="AH24" s="53" t="s">
        <v>106</v>
      </c>
      <c r="AI24" s="53" t="s">
        <v>106</v>
      </c>
      <c r="AJ24" s="53" t="s">
        <v>106</v>
      </c>
      <c r="AK24" s="53" t="s">
        <v>106</v>
      </c>
    </row>
    <row r="25" spans="1:37" s="5" customFormat="1">
      <c r="A25" s="55">
        <v>24</v>
      </c>
      <c r="B25" s="55" t="str">
        <f>IF(D25="","",基本データ入力!$L$9&amp;RIGHT(F25,6)&amp;IF('個人種目エントリー（女子用）'!A31="男子",1,5))</f>
        <v/>
      </c>
      <c r="C25" s="55" t="str">
        <f>IF('個人種目エントリー（女子用）'!A31="","",ASC(IF('個人種目エントリー（女子用）'!A31="男子",1,2)))</f>
        <v>2</v>
      </c>
      <c r="D25" s="55" t="str">
        <f>IF('個人種目エントリー（女子用）'!B31="","",'個人種目エントリー（女子用）'!B31)</f>
        <v/>
      </c>
      <c r="E25" s="55" t="str">
        <f>IF(D25="","",ASC('個人種目エントリー（女子用）'!C31))</f>
        <v/>
      </c>
      <c r="F25" s="55" t="str">
        <f>'提出用出場認知書（女子用）'!H36&amp;IF(LEN('提出用出場認知書（女子用）'!I36)=1,"0"&amp;'提出用出場認知書（女子用）'!I36,'提出用出場認知書（女子用）'!I36)&amp;IF(LEN('提出用出場認知書（女子用）'!J36)=1,"0"&amp;'提出用出場認知書（女子用）'!J36,'提出用出場認知書（女子用）'!J36)</f>
        <v/>
      </c>
      <c r="G25" s="55" t="str">
        <f>IF(D25="","",IF('個人種目エントリー（女子用）'!G31="小",1,IF('個人種目エントリー（女子用）'!G31="中",2,IF('個人種目エントリー（女子用）'!G31="高",3,IF('個人種目エントリー（女子用）'!G31="大",4,5)))))</f>
        <v/>
      </c>
      <c r="H25" s="55" t="str">
        <f>ASC('個人種目エントリー（女子用）'!H31)</f>
        <v/>
      </c>
      <c r="I25" s="55" t="str">
        <f>ASC('提出用出場認知書（女子用）'!K36)</f>
        <v/>
      </c>
      <c r="J25" s="55"/>
      <c r="K25" s="55" t="str">
        <f>'個人種目エントリー（女子用）'!J31</f>
        <v/>
      </c>
      <c r="L25" s="53" t="str">
        <f>IF(K25="","",基本データ入力!$D$8)</f>
        <v/>
      </c>
      <c r="M25" s="53"/>
      <c r="N25" s="53"/>
      <c r="O25" s="53"/>
      <c r="P25" s="53"/>
      <c r="Q25" s="53"/>
      <c r="R25" s="55" t="str">
        <f>ASC(IF('個人種目エントリー（女子用）'!M31="自由形","1",IF('個人種目エントリー（女子用）'!M31="背泳ぎ","2",IF('個人種目エントリー（女子用）'!M31="平泳ぎ","3",IF('個人種目エントリー（女子用）'!M31="ﾊﾞﾀﾌﾗｲ","4",IF('個人種目エントリー（女子用）'!M31="個人ﾒﾄﾞﾚｰ","5"," ")))))&amp;IF('個人種目エントリー（女子用）'!K31="50","0050",IF('個人種目エントリー（女子用）'!K31="100","0100",IF('個人種目エントリー（女子用）'!K31="200","0200",IF('個人種目エントリー（女子用）'!K31="25","0025",IF('個人種目エントリー（女子用）'!K31="800","0800",IF('個人種目エントリー（女子用）'!K31="1500","1500"," ")))))))</f>
        <v xml:space="preserve">  </v>
      </c>
      <c r="S25" s="55" t="str">
        <f>IF('個人種目エントリー（女子用）'!M31="","",ASC(IF(LEN('個人種目エントリー（女子用）'!N31)=1,"0"&amp;'個人種目エントリー（女子用）'!N31,'個人種目エントリー（女子用）'!N31))&amp;ASC(IF(LEN('個人種目エントリー（女子用）'!O31)=1,"0"&amp;'個人種目エントリー（女子用）'!O31,'個人種目エントリー（女子用）'!O31))&amp;"."&amp;IF('個人種目エントリー（女子用）'!P31="","0",'個人種目エントリー（女子用）'!P31))</f>
        <v/>
      </c>
      <c r="T25" s="55" t="str">
        <f>ASC(IF('個人種目エントリー（女子用）'!S31="自由形","1",IF('個人種目エントリー（女子用）'!S31="背泳ぎ","2",IF('個人種目エントリー（女子用）'!S31="平泳ぎ","3",IF('個人種目エントリー（女子用）'!S31="ﾊﾞﾀﾌﾗｲ","4",IF('個人種目エントリー（女子用）'!S31="個人ﾒﾄﾞﾚｰ","5"," ")))))&amp;IF('個人種目エントリー（女子用）'!Q31="50","0050",IF('個人種目エントリー（女子用）'!Q31="100","0100",IF('個人種目エントリー（女子用）'!Q31="200","0200",IF('個人種目エントリー（女子用）'!Q31="25","0025",IF('個人種目エントリー（女子用）'!Q31="800","0800",IF('個人種目エントリー（女子用）'!Q31="1500","1500"," ")))))))</f>
        <v xml:space="preserve">  </v>
      </c>
      <c r="U25" s="55" t="str">
        <f>IF('個人種目エントリー（女子用）'!S31="","",ASC(IF(LEN('個人種目エントリー（女子用）'!T31)=1,"0"&amp;'個人種目エントリー（女子用）'!T31,'個人種目エントリー（女子用）'!T31))&amp;ASC(IF(LEN('個人種目エントリー（女子用）'!U31)=1,"0"&amp;'個人種目エントリー（女子用）'!U31,'個人種目エントリー（女子用）'!U31))&amp;"."&amp;IF('個人種目エントリー（女子用）'!V31="","0",'個人種目エントリー（女子用）'!V31))</f>
        <v/>
      </c>
      <c r="V25" s="55" t="str">
        <f>ASC(IF('個人種目エントリー（女子用）'!Y31="自由形","1",IF('個人種目エントリー（女子用）'!Y31="背泳ぎ","2",IF('個人種目エントリー（女子用）'!Y31="平泳ぎ","3",IF('個人種目エントリー（女子用）'!Y31="ﾊﾞﾀﾌﾗｲ","4",IF('個人種目エントリー（女子用）'!Y31="個人ﾒﾄﾞﾚｰ","5"," ")))))&amp;IF('個人種目エントリー（女子用）'!W31="50","0050",IF('個人種目エントリー（女子用）'!W31="100","0100",IF('個人種目エントリー（女子用）'!W31="200","0200",IF('個人種目エントリー（女子用）'!W31="25","0025",IF('個人種目エントリー（女子用）'!W31="800","0800",IF('個人種目エントリー（女子用）'!W31="1500","1500"," ")))))))</f>
        <v xml:space="preserve">  </v>
      </c>
      <c r="W25" s="55" t="str">
        <f>IF('個人種目エントリー（女子用）'!Y31="","",ASC(IF(LEN('個人種目エントリー（女子用）'!Z31)=1,"0"&amp;'個人種目エントリー（女子用）'!Z31,'個人種目エントリー（女子用）'!Z31))&amp;ASC(IF(LEN('個人種目エントリー（女子用）'!AA31)=1,"0"&amp;'個人種目エントリー（女子用）'!AA31,'個人種目エントリー（女子用）'!AA31))&amp;"."&amp;IF('個人種目エントリー（女子用）'!AB31="","0",'個人種目エントリー（女子用）'!AB31))</f>
        <v/>
      </c>
      <c r="X25" s="53" t="s">
        <v>106</v>
      </c>
      <c r="Y25" s="53" t="s">
        <v>106</v>
      </c>
      <c r="Z25" s="53" t="s">
        <v>106</v>
      </c>
      <c r="AA25" s="53" t="s">
        <v>106</v>
      </c>
      <c r="AB25" s="53" t="s">
        <v>106</v>
      </c>
      <c r="AC25" s="53" t="s">
        <v>106</v>
      </c>
      <c r="AD25" s="53" t="s">
        <v>106</v>
      </c>
      <c r="AE25" s="53" t="s">
        <v>106</v>
      </c>
      <c r="AF25" s="53" t="s">
        <v>106</v>
      </c>
      <c r="AG25" s="53" t="s">
        <v>106</v>
      </c>
      <c r="AH25" s="53" t="s">
        <v>106</v>
      </c>
      <c r="AI25" s="53" t="s">
        <v>106</v>
      </c>
      <c r="AJ25" s="53" t="s">
        <v>106</v>
      </c>
      <c r="AK25" s="53" t="s">
        <v>106</v>
      </c>
    </row>
    <row r="26" spans="1:37" s="5" customFormat="1">
      <c r="A26" s="55">
        <v>25</v>
      </c>
      <c r="B26" s="55" t="str">
        <f>IF(D26="","",基本データ入力!$L$9&amp;RIGHT(F26,6)&amp;IF('個人種目エントリー（女子用）'!A32="男子",1,5))</f>
        <v/>
      </c>
      <c r="C26" s="55" t="str">
        <f>IF('個人種目エントリー（女子用）'!A32="","",ASC(IF('個人種目エントリー（女子用）'!A32="男子",1,2)))</f>
        <v>2</v>
      </c>
      <c r="D26" s="55" t="str">
        <f>IF('個人種目エントリー（女子用）'!B32="","",'個人種目エントリー（女子用）'!B32)</f>
        <v/>
      </c>
      <c r="E26" s="55" t="str">
        <f>IF(D26="","",ASC('個人種目エントリー（女子用）'!C32))</f>
        <v/>
      </c>
      <c r="F26" s="55" t="str">
        <f>'提出用出場認知書（女子用）'!H37&amp;IF(LEN('提出用出場認知書（女子用）'!I37)=1,"0"&amp;'提出用出場認知書（女子用）'!I37,'提出用出場認知書（女子用）'!I37)&amp;IF(LEN('提出用出場認知書（女子用）'!J37)=1,"0"&amp;'提出用出場認知書（女子用）'!J37,'提出用出場認知書（女子用）'!J37)</f>
        <v/>
      </c>
      <c r="G26" s="55" t="str">
        <f>IF(D26="","",IF('個人種目エントリー（女子用）'!G32="小",1,IF('個人種目エントリー（女子用）'!G32="中",2,IF('個人種目エントリー（女子用）'!G32="高",3,IF('個人種目エントリー（女子用）'!G32="大",4,5)))))</f>
        <v/>
      </c>
      <c r="H26" s="55" t="str">
        <f>ASC('個人種目エントリー（女子用）'!H32)</f>
        <v/>
      </c>
      <c r="I26" s="55" t="str">
        <f>ASC('提出用出場認知書（女子用）'!K37)</f>
        <v/>
      </c>
      <c r="J26" s="55"/>
      <c r="K26" s="55" t="str">
        <f>'個人種目エントリー（女子用）'!J32</f>
        <v/>
      </c>
      <c r="L26" s="53" t="str">
        <f>IF(K26="","",基本データ入力!$D$8)</f>
        <v/>
      </c>
      <c r="M26" s="53"/>
      <c r="N26" s="53"/>
      <c r="O26" s="53"/>
      <c r="P26" s="53"/>
      <c r="Q26" s="53"/>
      <c r="R26" s="55" t="str">
        <f>ASC(IF('個人種目エントリー（女子用）'!M32="自由形","1",IF('個人種目エントリー（女子用）'!M32="背泳ぎ","2",IF('個人種目エントリー（女子用）'!M32="平泳ぎ","3",IF('個人種目エントリー（女子用）'!M32="ﾊﾞﾀﾌﾗｲ","4",IF('個人種目エントリー（女子用）'!M32="個人ﾒﾄﾞﾚｰ","5"," ")))))&amp;IF('個人種目エントリー（女子用）'!K32="50","0050",IF('個人種目エントリー（女子用）'!K32="100","0100",IF('個人種目エントリー（女子用）'!K32="200","0200",IF('個人種目エントリー（女子用）'!K32="25","0025",IF('個人種目エントリー（女子用）'!K32="800","0800",IF('個人種目エントリー（女子用）'!K32="1500","1500"," ")))))))</f>
        <v xml:space="preserve">  </v>
      </c>
      <c r="S26" s="55" t="str">
        <f>IF('個人種目エントリー（女子用）'!M32="","",ASC(IF(LEN('個人種目エントリー（女子用）'!N32)=1,"0"&amp;'個人種目エントリー（女子用）'!N32,'個人種目エントリー（女子用）'!N32))&amp;ASC(IF(LEN('個人種目エントリー（女子用）'!O32)=1,"0"&amp;'個人種目エントリー（女子用）'!O32,'個人種目エントリー（女子用）'!O32))&amp;"."&amp;IF('個人種目エントリー（女子用）'!P32="","0",'個人種目エントリー（女子用）'!P32))</f>
        <v/>
      </c>
      <c r="T26" s="55" t="str">
        <f>ASC(IF('個人種目エントリー（女子用）'!S32="自由形","1",IF('個人種目エントリー（女子用）'!S32="背泳ぎ","2",IF('個人種目エントリー（女子用）'!S32="平泳ぎ","3",IF('個人種目エントリー（女子用）'!S32="ﾊﾞﾀﾌﾗｲ","4",IF('個人種目エントリー（女子用）'!S32="個人ﾒﾄﾞﾚｰ","5"," ")))))&amp;IF('個人種目エントリー（女子用）'!Q32="50","0050",IF('個人種目エントリー（女子用）'!Q32="100","0100",IF('個人種目エントリー（女子用）'!Q32="200","0200",IF('個人種目エントリー（女子用）'!Q32="25","0025",IF('個人種目エントリー（女子用）'!Q32="800","0800",IF('個人種目エントリー（女子用）'!Q32="1500","1500"," ")))))))</f>
        <v xml:space="preserve">  </v>
      </c>
      <c r="U26" s="55" t="str">
        <f>IF('個人種目エントリー（女子用）'!S32="","",ASC(IF(LEN('個人種目エントリー（女子用）'!T32)=1,"0"&amp;'個人種目エントリー（女子用）'!T32,'個人種目エントリー（女子用）'!T32))&amp;ASC(IF(LEN('個人種目エントリー（女子用）'!U32)=1,"0"&amp;'個人種目エントリー（女子用）'!U32,'個人種目エントリー（女子用）'!U32))&amp;"."&amp;IF('個人種目エントリー（女子用）'!V32="","0",'個人種目エントリー（女子用）'!V32))</f>
        <v/>
      </c>
      <c r="V26" s="55" t="str">
        <f>ASC(IF('個人種目エントリー（女子用）'!Y32="自由形","1",IF('個人種目エントリー（女子用）'!Y32="背泳ぎ","2",IF('個人種目エントリー（女子用）'!Y32="平泳ぎ","3",IF('個人種目エントリー（女子用）'!Y32="ﾊﾞﾀﾌﾗｲ","4",IF('個人種目エントリー（女子用）'!Y32="個人ﾒﾄﾞﾚｰ","5"," ")))))&amp;IF('個人種目エントリー（女子用）'!W32="50","0050",IF('個人種目エントリー（女子用）'!W32="100","0100",IF('個人種目エントリー（女子用）'!W32="200","0200",IF('個人種目エントリー（女子用）'!W32="25","0025",IF('個人種目エントリー（女子用）'!W32="800","0800",IF('個人種目エントリー（女子用）'!W32="1500","1500"," ")))))))</f>
        <v xml:space="preserve">  </v>
      </c>
      <c r="W26" s="55" t="str">
        <f>IF('個人種目エントリー（女子用）'!Y32="","",ASC(IF(LEN('個人種目エントリー（女子用）'!Z32)=1,"0"&amp;'個人種目エントリー（女子用）'!Z32,'個人種目エントリー（女子用）'!Z32))&amp;ASC(IF(LEN('個人種目エントリー（女子用）'!AA32)=1,"0"&amp;'個人種目エントリー（女子用）'!AA32,'個人種目エントリー（女子用）'!AA32))&amp;"."&amp;IF('個人種目エントリー（女子用）'!AB32="","0",'個人種目エントリー（女子用）'!AB32))</f>
        <v/>
      </c>
      <c r="X26" s="53" t="s">
        <v>106</v>
      </c>
      <c r="Y26" s="53" t="s">
        <v>106</v>
      </c>
      <c r="Z26" s="53" t="s">
        <v>106</v>
      </c>
      <c r="AA26" s="53" t="s">
        <v>106</v>
      </c>
      <c r="AB26" s="53" t="s">
        <v>106</v>
      </c>
      <c r="AC26" s="53" t="s">
        <v>106</v>
      </c>
      <c r="AD26" s="53" t="s">
        <v>106</v>
      </c>
      <c r="AE26" s="53" t="s">
        <v>106</v>
      </c>
      <c r="AF26" s="53" t="s">
        <v>106</v>
      </c>
      <c r="AG26" s="53" t="s">
        <v>106</v>
      </c>
      <c r="AH26" s="53" t="s">
        <v>106</v>
      </c>
      <c r="AI26" s="53" t="s">
        <v>106</v>
      </c>
      <c r="AJ26" s="53" t="s">
        <v>106</v>
      </c>
      <c r="AK26" s="53" t="s">
        <v>106</v>
      </c>
    </row>
    <row r="27" spans="1:37" s="5" customFormat="1">
      <c r="A27" s="55">
        <v>26</v>
      </c>
      <c r="B27" s="55" t="str">
        <f>IF(D27="","",基本データ入力!$L$9&amp;RIGHT(F27,6)&amp;IF('個人種目エントリー（女子用）'!A33="男子",1,5))</f>
        <v/>
      </c>
      <c r="C27" s="55" t="str">
        <f>IF('個人種目エントリー（女子用）'!A33="","",ASC(IF('個人種目エントリー（女子用）'!A33="男子",1,2)))</f>
        <v>2</v>
      </c>
      <c r="D27" s="55" t="str">
        <f>IF('個人種目エントリー（女子用）'!B33="","",'個人種目エントリー（女子用）'!B33)</f>
        <v/>
      </c>
      <c r="E27" s="55" t="str">
        <f>IF(D27="","",ASC('個人種目エントリー（女子用）'!C33))</f>
        <v/>
      </c>
      <c r="F27" s="55" t="str">
        <f>'提出用出場認知書（女子用）'!H38&amp;IF(LEN('提出用出場認知書（女子用）'!I38)=1,"0"&amp;'提出用出場認知書（女子用）'!I38,'提出用出場認知書（女子用）'!I38)&amp;IF(LEN('提出用出場認知書（女子用）'!J38)=1,"0"&amp;'提出用出場認知書（女子用）'!J38,'提出用出場認知書（女子用）'!J38)</f>
        <v/>
      </c>
      <c r="G27" s="55" t="str">
        <f>IF(D27="","",IF('個人種目エントリー（女子用）'!G33="小",1,IF('個人種目エントリー（女子用）'!G33="中",2,IF('個人種目エントリー（女子用）'!G33="高",3,IF('個人種目エントリー（女子用）'!G33="大",4,5)))))</f>
        <v/>
      </c>
      <c r="H27" s="55" t="str">
        <f>ASC('個人種目エントリー（女子用）'!H33)</f>
        <v/>
      </c>
      <c r="I27" s="55" t="str">
        <f>ASC('提出用出場認知書（女子用）'!K38)</f>
        <v/>
      </c>
      <c r="J27" s="55"/>
      <c r="K27" s="55" t="str">
        <f>'個人種目エントリー（女子用）'!J33</f>
        <v/>
      </c>
      <c r="L27" s="53" t="str">
        <f>IF(K27="","",基本データ入力!$D$8)</f>
        <v/>
      </c>
      <c r="M27" s="53"/>
      <c r="N27" s="53"/>
      <c r="O27" s="53"/>
      <c r="P27" s="53"/>
      <c r="Q27" s="53"/>
      <c r="R27" s="55" t="str">
        <f>ASC(IF('個人種目エントリー（女子用）'!M33="自由形","1",IF('個人種目エントリー（女子用）'!M33="背泳ぎ","2",IF('個人種目エントリー（女子用）'!M33="平泳ぎ","3",IF('個人種目エントリー（女子用）'!M33="ﾊﾞﾀﾌﾗｲ","4",IF('個人種目エントリー（女子用）'!M33="個人ﾒﾄﾞﾚｰ","5"," ")))))&amp;IF('個人種目エントリー（女子用）'!K33="50","0050",IF('個人種目エントリー（女子用）'!K33="100","0100",IF('個人種目エントリー（女子用）'!K33="200","0200",IF('個人種目エントリー（女子用）'!K33="25","0025",IF('個人種目エントリー（女子用）'!K33="800","0800",IF('個人種目エントリー（女子用）'!K33="1500","1500"," ")))))))</f>
        <v xml:space="preserve">  </v>
      </c>
      <c r="S27" s="55" t="str">
        <f>IF('個人種目エントリー（女子用）'!M33="","",ASC(IF(LEN('個人種目エントリー（女子用）'!N33)=1,"0"&amp;'個人種目エントリー（女子用）'!N33,'個人種目エントリー（女子用）'!N33))&amp;ASC(IF(LEN('個人種目エントリー（女子用）'!O33)=1,"0"&amp;'個人種目エントリー（女子用）'!O33,'個人種目エントリー（女子用）'!O33))&amp;"."&amp;IF('個人種目エントリー（女子用）'!P33="","0",'個人種目エントリー（女子用）'!P33))</f>
        <v/>
      </c>
      <c r="T27" s="55" t="str">
        <f>ASC(IF('個人種目エントリー（女子用）'!S33="自由形","1",IF('個人種目エントリー（女子用）'!S33="背泳ぎ","2",IF('個人種目エントリー（女子用）'!S33="平泳ぎ","3",IF('個人種目エントリー（女子用）'!S33="ﾊﾞﾀﾌﾗｲ","4",IF('個人種目エントリー（女子用）'!S33="個人ﾒﾄﾞﾚｰ","5"," ")))))&amp;IF('個人種目エントリー（女子用）'!Q33="50","0050",IF('個人種目エントリー（女子用）'!Q33="100","0100",IF('個人種目エントリー（女子用）'!Q33="200","0200",IF('個人種目エントリー（女子用）'!Q33="25","0025",IF('個人種目エントリー（女子用）'!Q33="800","0800",IF('個人種目エントリー（女子用）'!Q33="1500","1500"," ")))))))</f>
        <v xml:space="preserve">  </v>
      </c>
      <c r="U27" s="55" t="str">
        <f>IF('個人種目エントリー（女子用）'!S33="","",ASC(IF(LEN('個人種目エントリー（女子用）'!T33)=1,"0"&amp;'個人種目エントリー（女子用）'!T33,'個人種目エントリー（女子用）'!T33))&amp;ASC(IF(LEN('個人種目エントリー（女子用）'!U33)=1,"0"&amp;'個人種目エントリー（女子用）'!U33,'個人種目エントリー（女子用）'!U33))&amp;"."&amp;IF('個人種目エントリー（女子用）'!V33="","0",'個人種目エントリー（女子用）'!V33))</f>
        <v/>
      </c>
      <c r="V27" s="55" t="str">
        <f>ASC(IF('個人種目エントリー（女子用）'!Y33="自由形","1",IF('個人種目エントリー（女子用）'!Y33="背泳ぎ","2",IF('個人種目エントリー（女子用）'!Y33="平泳ぎ","3",IF('個人種目エントリー（女子用）'!Y33="ﾊﾞﾀﾌﾗｲ","4",IF('個人種目エントリー（女子用）'!Y33="個人ﾒﾄﾞﾚｰ","5"," ")))))&amp;IF('個人種目エントリー（女子用）'!W33="50","0050",IF('個人種目エントリー（女子用）'!W33="100","0100",IF('個人種目エントリー（女子用）'!W33="200","0200",IF('個人種目エントリー（女子用）'!W33="25","0025",IF('個人種目エントリー（女子用）'!W33="800","0800",IF('個人種目エントリー（女子用）'!W33="1500","1500"," ")))))))</f>
        <v xml:space="preserve">  </v>
      </c>
      <c r="W27" s="55" t="str">
        <f>IF('個人種目エントリー（女子用）'!Y33="","",ASC(IF(LEN('個人種目エントリー（女子用）'!Z33)=1,"0"&amp;'個人種目エントリー（女子用）'!Z33,'個人種目エントリー（女子用）'!Z33))&amp;ASC(IF(LEN('個人種目エントリー（女子用）'!AA33)=1,"0"&amp;'個人種目エントリー（女子用）'!AA33,'個人種目エントリー（女子用）'!AA33))&amp;"."&amp;IF('個人種目エントリー（女子用）'!AB33="","0",'個人種目エントリー（女子用）'!AB33))</f>
        <v/>
      </c>
      <c r="X27" s="53" t="s">
        <v>106</v>
      </c>
      <c r="Y27" s="53" t="s">
        <v>106</v>
      </c>
      <c r="Z27" s="53" t="s">
        <v>106</v>
      </c>
      <c r="AA27" s="53" t="s">
        <v>106</v>
      </c>
      <c r="AB27" s="53" t="s">
        <v>106</v>
      </c>
      <c r="AC27" s="53" t="s">
        <v>106</v>
      </c>
      <c r="AD27" s="53" t="s">
        <v>106</v>
      </c>
      <c r="AE27" s="53" t="s">
        <v>106</v>
      </c>
      <c r="AF27" s="53" t="s">
        <v>106</v>
      </c>
      <c r="AG27" s="53" t="s">
        <v>106</v>
      </c>
      <c r="AH27" s="53" t="s">
        <v>106</v>
      </c>
      <c r="AI27" s="53" t="s">
        <v>106</v>
      </c>
      <c r="AJ27" s="53" t="s">
        <v>106</v>
      </c>
      <c r="AK27" s="53" t="s">
        <v>106</v>
      </c>
    </row>
    <row r="28" spans="1:37" s="5" customFormat="1">
      <c r="A28" s="55">
        <v>27</v>
      </c>
      <c r="B28" s="55" t="str">
        <f>IF(D28="","",基本データ入力!$L$9&amp;RIGHT(F28,6)&amp;IF('個人種目エントリー（女子用）'!A34="男子",1,5))</f>
        <v/>
      </c>
      <c r="C28" s="55" t="str">
        <f>IF('個人種目エントリー（女子用）'!A34="","",ASC(IF('個人種目エントリー（女子用）'!A34="男子",1,2)))</f>
        <v>2</v>
      </c>
      <c r="D28" s="55" t="str">
        <f>IF('個人種目エントリー（女子用）'!B34="","",'個人種目エントリー（女子用）'!B34)</f>
        <v/>
      </c>
      <c r="E28" s="55" t="str">
        <f>IF(D28="","",ASC('個人種目エントリー（女子用）'!C34))</f>
        <v/>
      </c>
      <c r="F28" s="55" t="str">
        <f>'提出用出場認知書（女子用）'!H39&amp;IF(LEN('提出用出場認知書（女子用）'!I39)=1,"0"&amp;'提出用出場認知書（女子用）'!I39,'提出用出場認知書（女子用）'!I39)&amp;IF(LEN('提出用出場認知書（女子用）'!J39)=1,"0"&amp;'提出用出場認知書（女子用）'!J39,'提出用出場認知書（女子用）'!J39)</f>
        <v/>
      </c>
      <c r="G28" s="55" t="str">
        <f>IF(D28="","",IF('個人種目エントリー（女子用）'!G34="小",1,IF('個人種目エントリー（女子用）'!G34="中",2,IF('個人種目エントリー（女子用）'!G34="高",3,IF('個人種目エントリー（女子用）'!G34="大",4,5)))))</f>
        <v/>
      </c>
      <c r="H28" s="55" t="str">
        <f>ASC('個人種目エントリー（女子用）'!H34)</f>
        <v/>
      </c>
      <c r="I28" s="55" t="str">
        <f>ASC('提出用出場認知書（女子用）'!K39)</f>
        <v/>
      </c>
      <c r="J28" s="55"/>
      <c r="K28" s="55" t="str">
        <f>'個人種目エントリー（女子用）'!J34</f>
        <v/>
      </c>
      <c r="L28" s="53" t="str">
        <f>IF(K28="","",基本データ入力!$D$8)</f>
        <v/>
      </c>
      <c r="M28" s="53"/>
      <c r="N28" s="53"/>
      <c r="O28" s="53"/>
      <c r="P28" s="53"/>
      <c r="Q28" s="53"/>
      <c r="R28" s="55" t="str">
        <f>ASC(IF('個人種目エントリー（女子用）'!M34="自由形","1",IF('個人種目エントリー（女子用）'!M34="背泳ぎ","2",IF('個人種目エントリー（女子用）'!M34="平泳ぎ","3",IF('個人種目エントリー（女子用）'!M34="ﾊﾞﾀﾌﾗｲ","4",IF('個人種目エントリー（女子用）'!M34="個人ﾒﾄﾞﾚｰ","5"," ")))))&amp;IF('個人種目エントリー（女子用）'!K34="50","0050",IF('個人種目エントリー（女子用）'!K34="100","0100",IF('個人種目エントリー（女子用）'!K34="200","0200",IF('個人種目エントリー（女子用）'!K34="25","0025",IF('個人種目エントリー（女子用）'!K34="800","0800",IF('個人種目エントリー（女子用）'!K34="1500","1500"," ")))))))</f>
        <v xml:space="preserve">  </v>
      </c>
      <c r="S28" s="55" t="str">
        <f>IF('個人種目エントリー（女子用）'!M34="","",ASC(IF(LEN('個人種目エントリー（女子用）'!N34)=1,"0"&amp;'個人種目エントリー（女子用）'!N34,'個人種目エントリー（女子用）'!N34))&amp;ASC(IF(LEN('個人種目エントリー（女子用）'!O34)=1,"0"&amp;'個人種目エントリー（女子用）'!O34,'個人種目エントリー（女子用）'!O34))&amp;"."&amp;IF('個人種目エントリー（女子用）'!P34="","0",'個人種目エントリー（女子用）'!P34))</f>
        <v/>
      </c>
      <c r="T28" s="55" t="str">
        <f>ASC(IF('個人種目エントリー（女子用）'!S34="自由形","1",IF('個人種目エントリー（女子用）'!S34="背泳ぎ","2",IF('個人種目エントリー（女子用）'!S34="平泳ぎ","3",IF('個人種目エントリー（女子用）'!S34="ﾊﾞﾀﾌﾗｲ","4",IF('個人種目エントリー（女子用）'!S34="個人ﾒﾄﾞﾚｰ","5"," ")))))&amp;IF('個人種目エントリー（女子用）'!Q34="50","0050",IF('個人種目エントリー（女子用）'!Q34="100","0100",IF('個人種目エントリー（女子用）'!Q34="200","0200",IF('個人種目エントリー（女子用）'!Q34="25","0025",IF('個人種目エントリー（女子用）'!Q34="800","0800",IF('個人種目エントリー（女子用）'!Q34="1500","1500"," ")))))))</f>
        <v xml:space="preserve">  </v>
      </c>
      <c r="U28" s="55" t="str">
        <f>IF('個人種目エントリー（女子用）'!S34="","",ASC(IF(LEN('個人種目エントリー（女子用）'!T34)=1,"0"&amp;'個人種目エントリー（女子用）'!T34,'個人種目エントリー（女子用）'!T34))&amp;ASC(IF(LEN('個人種目エントリー（女子用）'!U34)=1,"0"&amp;'個人種目エントリー（女子用）'!U34,'個人種目エントリー（女子用）'!U34))&amp;"."&amp;IF('個人種目エントリー（女子用）'!V34="","0",'個人種目エントリー（女子用）'!V34))</f>
        <v/>
      </c>
      <c r="V28" s="55" t="str">
        <f>ASC(IF('個人種目エントリー（女子用）'!Y34="自由形","1",IF('個人種目エントリー（女子用）'!Y34="背泳ぎ","2",IF('個人種目エントリー（女子用）'!Y34="平泳ぎ","3",IF('個人種目エントリー（女子用）'!Y34="ﾊﾞﾀﾌﾗｲ","4",IF('個人種目エントリー（女子用）'!Y34="個人ﾒﾄﾞﾚｰ","5"," ")))))&amp;IF('個人種目エントリー（女子用）'!W34="50","0050",IF('個人種目エントリー（女子用）'!W34="100","0100",IF('個人種目エントリー（女子用）'!W34="200","0200",IF('個人種目エントリー（女子用）'!W34="25","0025",IF('個人種目エントリー（女子用）'!W34="800","0800",IF('個人種目エントリー（女子用）'!W34="1500","1500"," ")))))))</f>
        <v xml:space="preserve">  </v>
      </c>
      <c r="W28" s="55" t="str">
        <f>IF('個人種目エントリー（女子用）'!Y34="","",ASC(IF(LEN('個人種目エントリー（女子用）'!Z34)=1,"0"&amp;'個人種目エントリー（女子用）'!Z34,'個人種目エントリー（女子用）'!Z34))&amp;ASC(IF(LEN('個人種目エントリー（女子用）'!AA34)=1,"0"&amp;'個人種目エントリー（女子用）'!AA34,'個人種目エントリー（女子用）'!AA34))&amp;"."&amp;IF('個人種目エントリー（女子用）'!AB34="","0",'個人種目エントリー（女子用）'!AB34))</f>
        <v/>
      </c>
      <c r="X28" s="53" t="s">
        <v>106</v>
      </c>
      <c r="Y28" s="53" t="s">
        <v>106</v>
      </c>
      <c r="Z28" s="53" t="s">
        <v>106</v>
      </c>
      <c r="AA28" s="53" t="s">
        <v>106</v>
      </c>
      <c r="AB28" s="53" t="s">
        <v>106</v>
      </c>
      <c r="AC28" s="53" t="s">
        <v>106</v>
      </c>
      <c r="AD28" s="53" t="s">
        <v>106</v>
      </c>
      <c r="AE28" s="53" t="s">
        <v>106</v>
      </c>
      <c r="AF28" s="53" t="s">
        <v>106</v>
      </c>
      <c r="AG28" s="53" t="s">
        <v>106</v>
      </c>
      <c r="AH28" s="53" t="s">
        <v>106</v>
      </c>
      <c r="AI28" s="53" t="s">
        <v>106</v>
      </c>
      <c r="AJ28" s="53" t="s">
        <v>106</v>
      </c>
      <c r="AK28" s="53" t="s">
        <v>106</v>
      </c>
    </row>
    <row r="29" spans="1:37" s="5" customFormat="1">
      <c r="A29" s="55">
        <v>28</v>
      </c>
      <c r="B29" s="55" t="str">
        <f>IF(D29="","",基本データ入力!$L$9&amp;RIGHT(F29,6)&amp;IF('個人種目エントリー（女子用）'!A35="男子",1,5))</f>
        <v/>
      </c>
      <c r="C29" s="55" t="str">
        <f>IF('個人種目エントリー（女子用）'!A35="","",ASC(IF('個人種目エントリー（女子用）'!A35="男子",1,2)))</f>
        <v>2</v>
      </c>
      <c r="D29" s="55" t="str">
        <f>IF('個人種目エントリー（女子用）'!B35="","",'個人種目エントリー（女子用）'!B35)</f>
        <v/>
      </c>
      <c r="E29" s="55" t="str">
        <f>IF(D29="","",ASC('個人種目エントリー（女子用）'!C35))</f>
        <v/>
      </c>
      <c r="F29" s="55" t="str">
        <f>'提出用出場認知書（女子用）'!H40&amp;IF(LEN('提出用出場認知書（女子用）'!I40)=1,"0"&amp;'提出用出場認知書（女子用）'!I40,'提出用出場認知書（女子用）'!I40)&amp;IF(LEN('提出用出場認知書（女子用）'!J40)=1,"0"&amp;'提出用出場認知書（女子用）'!J40,'提出用出場認知書（女子用）'!J40)</f>
        <v/>
      </c>
      <c r="G29" s="55" t="str">
        <f>IF(D29="","",IF('個人種目エントリー（女子用）'!G35="小",1,IF('個人種目エントリー（女子用）'!G35="中",2,IF('個人種目エントリー（女子用）'!G35="高",3,IF('個人種目エントリー（女子用）'!G35="大",4,5)))))</f>
        <v/>
      </c>
      <c r="H29" s="55" t="str">
        <f>ASC('個人種目エントリー（女子用）'!H35)</f>
        <v/>
      </c>
      <c r="I29" s="55" t="str">
        <f>ASC('提出用出場認知書（女子用）'!K40)</f>
        <v/>
      </c>
      <c r="J29" s="55"/>
      <c r="K29" s="55" t="str">
        <f>'個人種目エントリー（女子用）'!J35</f>
        <v/>
      </c>
      <c r="L29" s="53" t="str">
        <f>IF(K29="","",基本データ入力!$D$8)</f>
        <v/>
      </c>
      <c r="M29" s="53"/>
      <c r="N29" s="53"/>
      <c r="O29" s="53"/>
      <c r="P29" s="53"/>
      <c r="Q29" s="53"/>
      <c r="R29" s="55" t="str">
        <f>ASC(IF('個人種目エントリー（女子用）'!M35="自由形","1",IF('個人種目エントリー（女子用）'!M35="背泳ぎ","2",IF('個人種目エントリー（女子用）'!M35="平泳ぎ","3",IF('個人種目エントリー（女子用）'!M35="ﾊﾞﾀﾌﾗｲ","4",IF('個人種目エントリー（女子用）'!M35="個人ﾒﾄﾞﾚｰ","5"," ")))))&amp;IF('個人種目エントリー（女子用）'!K35="50","0050",IF('個人種目エントリー（女子用）'!K35="100","0100",IF('個人種目エントリー（女子用）'!K35="200","0200",IF('個人種目エントリー（女子用）'!K35="25","0025",IF('個人種目エントリー（女子用）'!K35="800","0800",IF('個人種目エントリー（女子用）'!K35="1500","1500"," ")))))))</f>
        <v xml:space="preserve">  </v>
      </c>
      <c r="S29" s="55" t="str">
        <f>IF('個人種目エントリー（女子用）'!M35="","",ASC(IF(LEN('個人種目エントリー（女子用）'!N35)=1,"0"&amp;'個人種目エントリー（女子用）'!N35,'個人種目エントリー（女子用）'!N35))&amp;ASC(IF(LEN('個人種目エントリー（女子用）'!O35)=1,"0"&amp;'個人種目エントリー（女子用）'!O35,'個人種目エントリー（女子用）'!O35))&amp;"."&amp;IF('個人種目エントリー（女子用）'!P35="","0",'個人種目エントリー（女子用）'!P35))</f>
        <v/>
      </c>
      <c r="T29" s="55" t="str">
        <f>ASC(IF('個人種目エントリー（女子用）'!S35="自由形","1",IF('個人種目エントリー（女子用）'!S35="背泳ぎ","2",IF('個人種目エントリー（女子用）'!S35="平泳ぎ","3",IF('個人種目エントリー（女子用）'!S35="ﾊﾞﾀﾌﾗｲ","4",IF('個人種目エントリー（女子用）'!S35="個人ﾒﾄﾞﾚｰ","5"," ")))))&amp;IF('個人種目エントリー（女子用）'!Q35="50","0050",IF('個人種目エントリー（女子用）'!Q35="100","0100",IF('個人種目エントリー（女子用）'!Q35="200","0200",IF('個人種目エントリー（女子用）'!Q35="25","0025",IF('個人種目エントリー（女子用）'!Q35="800","0800",IF('個人種目エントリー（女子用）'!Q35="1500","1500"," ")))))))</f>
        <v xml:space="preserve">  </v>
      </c>
      <c r="U29" s="55" t="str">
        <f>IF('個人種目エントリー（女子用）'!S35="","",ASC(IF(LEN('個人種目エントリー（女子用）'!T35)=1,"0"&amp;'個人種目エントリー（女子用）'!T35,'個人種目エントリー（女子用）'!T35))&amp;ASC(IF(LEN('個人種目エントリー（女子用）'!U35)=1,"0"&amp;'個人種目エントリー（女子用）'!U35,'個人種目エントリー（女子用）'!U35))&amp;"."&amp;IF('個人種目エントリー（女子用）'!V35="","0",'個人種目エントリー（女子用）'!V35))</f>
        <v/>
      </c>
      <c r="V29" s="55" t="str">
        <f>ASC(IF('個人種目エントリー（女子用）'!Y35="自由形","1",IF('個人種目エントリー（女子用）'!Y35="背泳ぎ","2",IF('個人種目エントリー（女子用）'!Y35="平泳ぎ","3",IF('個人種目エントリー（女子用）'!Y35="ﾊﾞﾀﾌﾗｲ","4",IF('個人種目エントリー（女子用）'!Y35="個人ﾒﾄﾞﾚｰ","5"," ")))))&amp;IF('個人種目エントリー（女子用）'!W35="50","0050",IF('個人種目エントリー（女子用）'!W35="100","0100",IF('個人種目エントリー（女子用）'!W35="200","0200",IF('個人種目エントリー（女子用）'!W35="25","0025",IF('個人種目エントリー（女子用）'!W35="800","0800",IF('個人種目エントリー（女子用）'!W35="1500","1500"," ")))))))</f>
        <v xml:space="preserve">  </v>
      </c>
      <c r="W29" s="55" t="str">
        <f>IF('個人種目エントリー（女子用）'!Y35="","",ASC(IF(LEN('個人種目エントリー（女子用）'!Z35)=1,"0"&amp;'個人種目エントリー（女子用）'!Z35,'個人種目エントリー（女子用）'!Z35))&amp;ASC(IF(LEN('個人種目エントリー（女子用）'!AA35)=1,"0"&amp;'個人種目エントリー（女子用）'!AA35,'個人種目エントリー（女子用）'!AA35))&amp;"."&amp;IF('個人種目エントリー（女子用）'!AB35="","0",'個人種目エントリー（女子用）'!AB35))</f>
        <v/>
      </c>
      <c r="X29" s="53" t="s">
        <v>106</v>
      </c>
      <c r="Y29" s="53" t="s">
        <v>106</v>
      </c>
      <c r="Z29" s="53" t="s">
        <v>106</v>
      </c>
      <c r="AA29" s="53" t="s">
        <v>106</v>
      </c>
      <c r="AB29" s="53" t="s">
        <v>106</v>
      </c>
      <c r="AC29" s="53" t="s">
        <v>106</v>
      </c>
      <c r="AD29" s="53" t="s">
        <v>106</v>
      </c>
      <c r="AE29" s="53" t="s">
        <v>106</v>
      </c>
      <c r="AF29" s="53" t="s">
        <v>106</v>
      </c>
      <c r="AG29" s="53" t="s">
        <v>106</v>
      </c>
      <c r="AH29" s="53" t="s">
        <v>106</v>
      </c>
      <c r="AI29" s="53" t="s">
        <v>106</v>
      </c>
      <c r="AJ29" s="53" t="s">
        <v>106</v>
      </c>
      <c r="AK29" s="53" t="s">
        <v>106</v>
      </c>
    </row>
    <row r="30" spans="1:37" s="5" customFormat="1">
      <c r="A30" s="55">
        <v>29</v>
      </c>
      <c r="B30" s="55" t="str">
        <f>IF(D30="","",基本データ入力!$L$9&amp;RIGHT(F30,6)&amp;IF('個人種目エントリー（女子用）'!A36="男子",1,5))</f>
        <v/>
      </c>
      <c r="C30" s="55" t="str">
        <f>IF('個人種目エントリー（女子用）'!A36="","",ASC(IF('個人種目エントリー（女子用）'!A36="男子",1,2)))</f>
        <v>2</v>
      </c>
      <c r="D30" s="55" t="str">
        <f>IF('個人種目エントリー（女子用）'!B36="","",'個人種目エントリー（女子用）'!B36)</f>
        <v/>
      </c>
      <c r="E30" s="55" t="str">
        <f>IF(D30="","",ASC('個人種目エントリー（女子用）'!C36))</f>
        <v/>
      </c>
      <c r="F30" s="55" t="str">
        <f>'提出用出場認知書（女子用）'!H41&amp;IF(LEN('提出用出場認知書（女子用）'!I41)=1,"0"&amp;'提出用出場認知書（女子用）'!I41,'提出用出場認知書（女子用）'!I41)&amp;IF(LEN('提出用出場認知書（女子用）'!J41)=1,"0"&amp;'提出用出場認知書（女子用）'!J41,'提出用出場認知書（女子用）'!J41)</f>
        <v/>
      </c>
      <c r="G30" s="55" t="str">
        <f>IF(D30="","",IF('個人種目エントリー（女子用）'!G36="小",1,IF('個人種目エントリー（女子用）'!G36="中",2,IF('個人種目エントリー（女子用）'!G36="高",3,IF('個人種目エントリー（女子用）'!G36="大",4,5)))))</f>
        <v/>
      </c>
      <c r="H30" s="55" t="str">
        <f>ASC('個人種目エントリー（女子用）'!H36)</f>
        <v/>
      </c>
      <c r="I30" s="55" t="str">
        <f>ASC('提出用出場認知書（女子用）'!K41)</f>
        <v/>
      </c>
      <c r="J30" s="55"/>
      <c r="K30" s="55" t="str">
        <f>'個人種目エントリー（女子用）'!J36</f>
        <v/>
      </c>
      <c r="L30" s="53" t="str">
        <f>IF(K30="","",基本データ入力!$D$8)</f>
        <v/>
      </c>
      <c r="M30" s="53"/>
      <c r="N30" s="53"/>
      <c r="O30" s="53"/>
      <c r="P30" s="53"/>
      <c r="Q30" s="53"/>
      <c r="R30" s="55" t="str">
        <f>ASC(IF('個人種目エントリー（女子用）'!M36="自由形","1",IF('個人種目エントリー（女子用）'!M36="背泳ぎ","2",IF('個人種目エントリー（女子用）'!M36="平泳ぎ","3",IF('個人種目エントリー（女子用）'!M36="ﾊﾞﾀﾌﾗｲ","4",IF('個人種目エントリー（女子用）'!M36="個人ﾒﾄﾞﾚｰ","5"," ")))))&amp;IF('個人種目エントリー（女子用）'!K36="50","0050",IF('個人種目エントリー（女子用）'!K36="100","0100",IF('個人種目エントリー（女子用）'!K36="200","0200",IF('個人種目エントリー（女子用）'!K36="25","0025",IF('個人種目エントリー（女子用）'!K36="800","0800",IF('個人種目エントリー（女子用）'!K36="1500","1500"," ")))))))</f>
        <v xml:space="preserve">  </v>
      </c>
      <c r="S30" s="55" t="str">
        <f>IF('個人種目エントリー（女子用）'!M36="","",ASC(IF(LEN('個人種目エントリー（女子用）'!N36)=1,"0"&amp;'個人種目エントリー（女子用）'!N36,'個人種目エントリー（女子用）'!N36))&amp;ASC(IF(LEN('個人種目エントリー（女子用）'!O36)=1,"0"&amp;'個人種目エントリー（女子用）'!O36,'個人種目エントリー（女子用）'!O36))&amp;"."&amp;IF('個人種目エントリー（女子用）'!P36="","0",'個人種目エントリー（女子用）'!P36))</f>
        <v/>
      </c>
      <c r="T30" s="55" t="str">
        <f>ASC(IF('個人種目エントリー（女子用）'!S36="自由形","1",IF('個人種目エントリー（女子用）'!S36="背泳ぎ","2",IF('個人種目エントリー（女子用）'!S36="平泳ぎ","3",IF('個人種目エントリー（女子用）'!S36="ﾊﾞﾀﾌﾗｲ","4",IF('個人種目エントリー（女子用）'!S36="個人ﾒﾄﾞﾚｰ","5"," ")))))&amp;IF('個人種目エントリー（女子用）'!Q36="50","0050",IF('個人種目エントリー（女子用）'!Q36="100","0100",IF('個人種目エントリー（女子用）'!Q36="200","0200",IF('個人種目エントリー（女子用）'!Q36="25","0025",IF('個人種目エントリー（女子用）'!Q36="800","0800",IF('個人種目エントリー（女子用）'!Q36="1500","1500"," ")))))))</f>
        <v xml:space="preserve">  </v>
      </c>
      <c r="U30" s="55" t="str">
        <f>IF('個人種目エントリー（女子用）'!S36="","",ASC(IF(LEN('個人種目エントリー（女子用）'!T36)=1,"0"&amp;'個人種目エントリー（女子用）'!T36,'個人種目エントリー（女子用）'!T36))&amp;ASC(IF(LEN('個人種目エントリー（女子用）'!U36)=1,"0"&amp;'個人種目エントリー（女子用）'!U36,'個人種目エントリー（女子用）'!U36))&amp;"."&amp;IF('個人種目エントリー（女子用）'!V36="","0",'個人種目エントリー（女子用）'!V36))</f>
        <v/>
      </c>
      <c r="V30" s="55" t="str">
        <f>ASC(IF('個人種目エントリー（女子用）'!Y36="自由形","1",IF('個人種目エントリー（女子用）'!Y36="背泳ぎ","2",IF('個人種目エントリー（女子用）'!Y36="平泳ぎ","3",IF('個人種目エントリー（女子用）'!Y36="ﾊﾞﾀﾌﾗｲ","4",IF('個人種目エントリー（女子用）'!Y36="個人ﾒﾄﾞﾚｰ","5"," ")))))&amp;IF('個人種目エントリー（女子用）'!W36="50","0050",IF('個人種目エントリー（女子用）'!W36="100","0100",IF('個人種目エントリー（女子用）'!W36="200","0200",IF('個人種目エントリー（女子用）'!W36="25","0025",IF('個人種目エントリー（女子用）'!W36="800","0800",IF('個人種目エントリー（女子用）'!W36="1500","1500"," ")))))))</f>
        <v xml:space="preserve">  </v>
      </c>
      <c r="W30" s="55" t="str">
        <f>IF('個人種目エントリー（女子用）'!Y36="","",ASC(IF(LEN('個人種目エントリー（女子用）'!Z36)=1,"0"&amp;'個人種目エントリー（女子用）'!Z36,'個人種目エントリー（女子用）'!Z36))&amp;ASC(IF(LEN('個人種目エントリー（女子用）'!AA36)=1,"0"&amp;'個人種目エントリー（女子用）'!AA36,'個人種目エントリー（女子用）'!AA36))&amp;"."&amp;IF('個人種目エントリー（女子用）'!AB36="","0",'個人種目エントリー（女子用）'!AB36))</f>
        <v/>
      </c>
      <c r="X30" s="53" t="s">
        <v>106</v>
      </c>
      <c r="Y30" s="53" t="s">
        <v>106</v>
      </c>
      <c r="Z30" s="53" t="s">
        <v>106</v>
      </c>
      <c r="AA30" s="53" t="s">
        <v>106</v>
      </c>
      <c r="AB30" s="53" t="s">
        <v>106</v>
      </c>
      <c r="AC30" s="53" t="s">
        <v>106</v>
      </c>
      <c r="AD30" s="53" t="s">
        <v>106</v>
      </c>
      <c r="AE30" s="53" t="s">
        <v>106</v>
      </c>
      <c r="AF30" s="53" t="s">
        <v>106</v>
      </c>
      <c r="AG30" s="53" t="s">
        <v>106</v>
      </c>
      <c r="AH30" s="53" t="s">
        <v>106</v>
      </c>
      <c r="AI30" s="53" t="s">
        <v>106</v>
      </c>
      <c r="AJ30" s="53" t="s">
        <v>106</v>
      </c>
      <c r="AK30" s="53" t="s">
        <v>106</v>
      </c>
    </row>
    <row r="31" spans="1:37" s="5" customFormat="1">
      <c r="A31" s="55">
        <v>30</v>
      </c>
      <c r="B31" s="55" t="str">
        <f>IF(D31="","",基本データ入力!$L$9&amp;RIGHT(F31,6)&amp;IF('個人種目エントリー（女子用）'!A37="男子",1,5))</f>
        <v/>
      </c>
      <c r="C31" s="55" t="str">
        <f>IF('個人種目エントリー（女子用）'!A37="","",ASC(IF('個人種目エントリー（女子用）'!A37="男子",1,2)))</f>
        <v>2</v>
      </c>
      <c r="D31" s="55" t="str">
        <f>IF('個人種目エントリー（女子用）'!B37="","",'個人種目エントリー（女子用）'!B37)</f>
        <v/>
      </c>
      <c r="E31" s="55" t="str">
        <f>IF(D31="","",ASC('個人種目エントリー（女子用）'!C37))</f>
        <v/>
      </c>
      <c r="F31" s="55" t="str">
        <f>'提出用出場認知書（女子用）'!H42&amp;IF(LEN('提出用出場認知書（女子用）'!I42)=1,"0"&amp;'提出用出場認知書（女子用）'!I42,'提出用出場認知書（女子用）'!I42)&amp;IF(LEN('提出用出場認知書（女子用）'!J42)=1,"0"&amp;'提出用出場認知書（女子用）'!J42,'提出用出場認知書（女子用）'!J42)</f>
        <v/>
      </c>
      <c r="G31" s="55" t="str">
        <f>IF(D31="","",IF('個人種目エントリー（女子用）'!G37="小",1,IF('個人種目エントリー（女子用）'!G37="中",2,IF('個人種目エントリー（女子用）'!G37="高",3,IF('個人種目エントリー（女子用）'!G37="大",4,5)))))</f>
        <v/>
      </c>
      <c r="H31" s="55" t="str">
        <f>ASC('個人種目エントリー（女子用）'!H37)</f>
        <v/>
      </c>
      <c r="I31" s="55" t="str">
        <f>ASC('提出用出場認知書（女子用）'!K42)</f>
        <v/>
      </c>
      <c r="J31" s="55"/>
      <c r="K31" s="55" t="str">
        <f>'個人種目エントリー（女子用）'!J37</f>
        <v/>
      </c>
      <c r="L31" s="53" t="str">
        <f>IF(K31="","",基本データ入力!$D$8)</f>
        <v/>
      </c>
      <c r="M31" s="53"/>
      <c r="N31" s="53"/>
      <c r="O31" s="53"/>
      <c r="P31" s="53"/>
      <c r="Q31" s="53"/>
      <c r="R31" s="55" t="str">
        <f>ASC(IF('個人種目エントリー（女子用）'!M37="自由形","1",IF('個人種目エントリー（女子用）'!M37="背泳ぎ","2",IF('個人種目エントリー（女子用）'!M37="平泳ぎ","3",IF('個人種目エントリー（女子用）'!M37="ﾊﾞﾀﾌﾗｲ","4",IF('個人種目エントリー（女子用）'!M37="個人ﾒﾄﾞﾚｰ","5"," ")))))&amp;IF('個人種目エントリー（女子用）'!K37="50","0050",IF('個人種目エントリー（女子用）'!K37="100","0100",IF('個人種目エントリー（女子用）'!K37="200","0200",IF('個人種目エントリー（女子用）'!K37="25","0025",IF('個人種目エントリー（女子用）'!K37="800","0800",IF('個人種目エントリー（女子用）'!K37="1500","1500"," ")))))))</f>
        <v xml:space="preserve">  </v>
      </c>
      <c r="S31" s="55" t="str">
        <f>IF('個人種目エントリー（女子用）'!M37="","",ASC(IF(LEN('個人種目エントリー（女子用）'!N37)=1,"0"&amp;'個人種目エントリー（女子用）'!N37,'個人種目エントリー（女子用）'!N37))&amp;ASC(IF(LEN('個人種目エントリー（女子用）'!O37)=1,"0"&amp;'個人種目エントリー（女子用）'!O37,'個人種目エントリー（女子用）'!O37))&amp;"."&amp;IF('個人種目エントリー（女子用）'!P37="","0",'個人種目エントリー（女子用）'!P37))</f>
        <v/>
      </c>
      <c r="T31" s="55" t="str">
        <f>ASC(IF('個人種目エントリー（女子用）'!S37="自由形","1",IF('個人種目エントリー（女子用）'!S37="背泳ぎ","2",IF('個人種目エントリー（女子用）'!S37="平泳ぎ","3",IF('個人種目エントリー（女子用）'!S37="ﾊﾞﾀﾌﾗｲ","4",IF('個人種目エントリー（女子用）'!S37="個人ﾒﾄﾞﾚｰ","5"," ")))))&amp;IF('個人種目エントリー（女子用）'!Q37="50","0050",IF('個人種目エントリー（女子用）'!Q37="100","0100",IF('個人種目エントリー（女子用）'!Q37="200","0200",IF('個人種目エントリー（女子用）'!Q37="25","0025",IF('個人種目エントリー（女子用）'!Q37="800","0800",IF('個人種目エントリー（女子用）'!Q37="1500","1500"," ")))))))</f>
        <v xml:space="preserve">  </v>
      </c>
      <c r="U31" s="55" t="str">
        <f>IF('個人種目エントリー（女子用）'!S37="","",ASC(IF(LEN('個人種目エントリー（女子用）'!T37)=1,"0"&amp;'個人種目エントリー（女子用）'!T37,'個人種目エントリー（女子用）'!T37))&amp;ASC(IF(LEN('個人種目エントリー（女子用）'!U37)=1,"0"&amp;'個人種目エントリー（女子用）'!U37,'個人種目エントリー（女子用）'!U37))&amp;"."&amp;IF('個人種目エントリー（女子用）'!V37="","0",'個人種目エントリー（女子用）'!V37))</f>
        <v/>
      </c>
      <c r="V31" s="55" t="str">
        <f>ASC(IF('個人種目エントリー（女子用）'!Y37="自由形","1",IF('個人種目エントリー（女子用）'!Y37="背泳ぎ","2",IF('個人種目エントリー（女子用）'!Y37="平泳ぎ","3",IF('個人種目エントリー（女子用）'!Y37="ﾊﾞﾀﾌﾗｲ","4",IF('個人種目エントリー（女子用）'!Y37="個人ﾒﾄﾞﾚｰ","5"," ")))))&amp;IF('個人種目エントリー（女子用）'!W37="50","0050",IF('個人種目エントリー（女子用）'!W37="100","0100",IF('個人種目エントリー（女子用）'!W37="200","0200",IF('個人種目エントリー（女子用）'!W37="25","0025",IF('個人種目エントリー（女子用）'!W37="800","0800",IF('個人種目エントリー（女子用）'!W37="1500","1500"," ")))))))</f>
        <v xml:space="preserve">  </v>
      </c>
      <c r="W31" s="55" t="str">
        <f>IF('個人種目エントリー（女子用）'!Y37="","",ASC(IF(LEN('個人種目エントリー（女子用）'!Z37)=1,"0"&amp;'個人種目エントリー（女子用）'!Z37,'個人種目エントリー（女子用）'!Z37))&amp;ASC(IF(LEN('個人種目エントリー（女子用）'!AA37)=1,"0"&amp;'個人種目エントリー（女子用）'!AA37,'個人種目エントリー（女子用）'!AA37))&amp;"."&amp;IF('個人種目エントリー（女子用）'!AB37="","0",'個人種目エントリー（女子用）'!AB37))</f>
        <v/>
      </c>
      <c r="X31" s="53" t="s">
        <v>106</v>
      </c>
      <c r="Y31" s="53" t="s">
        <v>106</v>
      </c>
      <c r="Z31" s="53" t="s">
        <v>106</v>
      </c>
      <c r="AA31" s="53" t="s">
        <v>106</v>
      </c>
      <c r="AB31" s="53" t="s">
        <v>106</v>
      </c>
      <c r="AC31" s="53" t="s">
        <v>106</v>
      </c>
      <c r="AD31" s="53" t="s">
        <v>106</v>
      </c>
      <c r="AE31" s="53" t="s">
        <v>106</v>
      </c>
      <c r="AF31" s="53" t="s">
        <v>106</v>
      </c>
      <c r="AG31" s="53" t="s">
        <v>106</v>
      </c>
      <c r="AH31" s="53" t="s">
        <v>106</v>
      </c>
      <c r="AI31" s="53" t="s">
        <v>106</v>
      </c>
      <c r="AJ31" s="53" t="s">
        <v>106</v>
      </c>
      <c r="AK31" s="53" t="s">
        <v>106</v>
      </c>
    </row>
    <row r="32" spans="1:37" s="5" customFormat="1">
      <c r="A32" s="55">
        <v>31</v>
      </c>
      <c r="B32" s="55" t="str">
        <f>IF(D32="","",基本データ入力!$L$9&amp;RIGHT(F32,6)&amp;IF('個人種目エントリー（女子用）'!A38="男子",1,5))</f>
        <v/>
      </c>
      <c r="C32" s="55" t="str">
        <f>IF('個人種目エントリー（女子用）'!A38="","",ASC(IF('個人種目エントリー（女子用）'!A38="男子",1,2)))</f>
        <v>2</v>
      </c>
      <c r="D32" s="55" t="str">
        <f>IF('個人種目エントリー（女子用）'!B38="","",'個人種目エントリー（女子用）'!B38)</f>
        <v/>
      </c>
      <c r="E32" s="55" t="str">
        <f>IF(D32="","",ASC('個人種目エントリー（女子用）'!C38))</f>
        <v/>
      </c>
      <c r="F32" s="55" t="str">
        <f>'提出用出場認知書（女子用）'!H43&amp;IF(LEN('提出用出場認知書（女子用）'!I43)=1,"0"&amp;'提出用出場認知書（女子用）'!I43,'提出用出場認知書（女子用）'!I43)&amp;IF(LEN('提出用出場認知書（女子用）'!J43)=1,"0"&amp;'提出用出場認知書（女子用）'!J43,'提出用出場認知書（女子用）'!J43)</f>
        <v/>
      </c>
      <c r="G32" s="55" t="str">
        <f>IF(D32="","",IF('個人種目エントリー（女子用）'!G38="小",1,IF('個人種目エントリー（女子用）'!G38="中",2,IF('個人種目エントリー（女子用）'!G38="高",3,IF('個人種目エントリー（女子用）'!G38="大",4,5)))))</f>
        <v/>
      </c>
      <c r="H32" s="55" t="str">
        <f>ASC('個人種目エントリー（女子用）'!H38)</f>
        <v/>
      </c>
      <c r="I32" s="55" t="str">
        <f>ASC('提出用出場認知書（女子用）'!K43)</f>
        <v/>
      </c>
      <c r="J32" s="55"/>
      <c r="K32" s="55" t="str">
        <f>'個人種目エントリー（女子用）'!J38</f>
        <v/>
      </c>
      <c r="L32" s="53" t="str">
        <f>IF(K32="","",基本データ入力!$D$8)</f>
        <v/>
      </c>
      <c r="M32" s="53"/>
      <c r="N32" s="53"/>
      <c r="O32" s="53"/>
      <c r="P32" s="53"/>
      <c r="Q32" s="53"/>
      <c r="R32" s="55" t="str">
        <f>ASC(IF('個人種目エントリー（女子用）'!M38="自由形","1",IF('個人種目エントリー（女子用）'!M38="背泳ぎ","2",IF('個人種目エントリー（女子用）'!M38="平泳ぎ","3",IF('個人種目エントリー（女子用）'!M38="ﾊﾞﾀﾌﾗｲ","4",IF('個人種目エントリー（女子用）'!M38="個人ﾒﾄﾞﾚｰ","5"," ")))))&amp;IF('個人種目エントリー（女子用）'!K38="50","0050",IF('個人種目エントリー（女子用）'!K38="100","0100",IF('個人種目エントリー（女子用）'!K38="200","0200",IF('個人種目エントリー（女子用）'!K38="25","0025",IF('個人種目エントリー（女子用）'!K38="800","0800",IF('個人種目エントリー（女子用）'!K38="1500","1500"," ")))))))</f>
        <v xml:space="preserve">  </v>
      </c>
      <c r="S32" s="55" t="str">
        <f>IF('個人種目エントリー（女子用）'!M38="","",ASC(IF(LEN('個人種目エントリー（女子用）'!N38)=1,"0"&amp;'個人種目エントリー（女子用）'!N38,'個人種目エントリー（女子用）'!N38))&amp;ASC(IF(LEN('個人種目エントリー（女子用）'!O38)=1,"0"&amp;'個人種目エントリー（女子用）'!O38,'個人種目エントリー（女子用）'!O38))&amp;"."&amp;IF('個人種目エントリー（女子用）'!P38="","0",'個人種目エントリー（女子用）'!P38))</f>
        <v/>
      </c>
      <c r="T32" s="55" t="str">
        <f>ASC(IF('個人種目エントリー（女子用）'!S38="自由形","1",IF('個人種目エントリー（女子用）'!S38="背泳ぎ","2",IF('個人種目エントリー（女子用）'!S38="平泳ぎ","3",IF('個人種目エントリー（女子用）'!S38="ﾊﾞﾀﾌﾗｲ","4",IF('個人種目エントリー（女子用）'!S38="個人ﾒﾄﾞﾚｰ","5"," ")))))&amp;IF('個人種目エントリー（女子用）'!Q38="50","0050",IF('個人種目エントリー（女子用）'!Q38="100","0100",IF('個人種目エントリー（女子用）'!Q38="200","0200",IF('個人種目エントリー（女子用）'!Q38="25","0025",IF('個人種目エントリー（女子用）'!Q38="800","0800",IF('個人種目エントリー（女子用）'!Q38="1500","1500"," ")))))))</f>
        <v xml:space="preserve">  </v>
      </c>
      <c r="U32" s="55" t="str">
        <f>IF('個人種目エントリー（女子用）'!S38="","",ASC(IF(LEN('個人種目エントリー（女子用）'!T38)=1,"0"&amp;'個人種目エントリー（女子用）'!T38,'個人種目エントリー（女子用）'!T38))&amp;ASC(IF(LEN('個人種目エントリー（女子用）'!U38)=1,"0"&amp;'個人種目エントリー（女子用）'!U38,'個人種目エントリー（女子用）'!U38))&amp;"."&amp;IF('個人種目エントリー（女子用）'!V38="","0",'個人種目エントリー（女子用）'!V38))</f>
        <v/>
      </c>
      <c r="V32" s="55" t="str">
        <f>ASC(IF('個人種目エントリー（女子用）'!Y38="自由形","1",IF('個人種目エントリー（女子用）'!Y38="背泳ぎ","2",IF('個人種目エントリー（女子用）'!Y38="平泳ぎ","3",IF('個人種目エントリー（女子用）'!Y38="ﾊﾞﾀﾌﾗｲ","4",IF('個人種目エントリー（女子用）'!Y38="個人ﾒﾄﾞﾚｰ","5"," ")))))&amp;IF('個人種目エントリー（女子用）'!W38="50","0050",IF('個人種目エントリー（女子用）'!W38="100","0100",IF('個人種目エントリー（女子用）'!W38="200","0200",IF('個人種目エントリー（女子用）'!W38="25","0025",IF('個人種目エントリー（女子用）'!W38="800","0800",IF('個人種目エントリー（女子用）'!W38="1500","1500"," ")))))))</f>
        <v xml:space="preserve">  </v>
      </c>
      <c r="W32" s="55" t="str">
        <f>IF('個人種目エントリー（女子用）'!Y38="","",ASC(IF(LEN('個人種目エントリー（女子用）'!Z38)=1,"0"&amp;'個人種目エントリー（女子用）'!Z38,'個人種目エントリー（女子用）'!Z38))&amp;ASC(IF(LEN('個人種目エントリー（女子用）'!AA38)=1,"0"&amp;'個人種目エントリー（女子用）'!AA38,'個人種目エントリー（女子用）'!AA38))&amp;"."&amp;IF('個人種目エントリー（女子用）'!AB38="","0",'個人種目エントリー（女子用）'!AB38))</f>
        <v/>
      </c>
      <c r="X32" s="53" t="s">
        <v>106</v>
      </c>
      <c r="Y32" s="53" t="s">
        <v>106</v>
      </c>
      <c r="Z32" s="53" t="s">
        <v>106</v>
      </c>
      <c r="AA32" s="53" t="s">
        <v>106</v>
      </c>
      <c r="AB32" s="53" t="s">
        <v>106</v>
      </c>
      <c r="AC32" s="53" t="s">
        <v>106</v>
      </c>
      <c r="AD32" s="53" t="s">
        <v>106</v>
      </c>
      <c r="AE32" s="53" t="s">
        <v>106</v>
      </c>
      <c r="AF32" s="53" t="s">
        <v>106</v>
      </c>
      <c r="AG32" s="53" t="s">
        <v>106</v>
      </c>
      <c r="AH32" s="53" t="s">
        <v>106</v>
      </c>
      <c r="AI32" s="53" t="s">
        <v>106</v>
      </c>
      <c r="AJ32" s="53" t="s">
        <v>106</v>
      </c>
      <c r="AK32" s="53" t="s">
        <v>106</v>
      </c>
    </row>
    <row r="33" spans="1:37" s="5" customFormat="1">
      <c r="A33" s="55">
        <v>32</v>
      </c>
      <c r="B33" s="55" t="str">
        <f>IF(D33="","",基本データ入力!$L$9&amp;RIGHT(F33,6)&amp;IF('個人種目エントリー（女子用）'!A39="男子",1,5))</f>
        <v/>
      </c>
      <c r="C33" s="55" t="str">
        <f>IF('個人種目エントリー（女子用）'!A39="","",ASC(IF('個人種目エントリー（女子用）'!A39="男子",1,2)))</f>
        <v>2</v>
      </c>
      <c r="D33" s="55" t="str">
        <f>IF('個人種目エントリー（女子用）'!B39="","",'個人種目エントリー（女子用）'!B39)</f>
        <v/>
      </c>
      <c r="E33" s="55" t="str">
        <f>IF(D33="","",ASC('個人種目エントリー（女子用）'!C39))</f>
        <v/>
      </c>
      <c r="F33" s="55" t="str">
        <f>'提出用出場認知書（女子用）'!H44&amp;IF(LEN('提出用出場認知書（女子用）'!I44)=1,"0"&amp;'提出用出場認知書（女子用）'!I44,'提出用出場認知書（女子用）'!I44)&amp;IF(LEN('提出用出場認知書（女子用）'!J44)=1,"0"&amp;'提出用出場認知書（女子用）'!J44,'提出用出場認知書（女子用）'!J44)</f>
        <v/>
      </c>
      <c r="G33" s="55" t="str">
        <f>IF(D33="","",IF('個人種目エントリー（女子用）'!G39="小",1,IF('個人種目エントリー（女子用）'!G39="中",2,IF('個人種目エントリー（女子用）'!G39="高",3,IF('個人種目エントリー（女子用）'!G39="大",4,5)))))</f>
        <v/>
      </c>
      <c r="H33" s="55" t="str">
        <f>ASC('個人種目エントリー（女子用）'!H39)</f>
        <v/>
      </c>
      <c r="I33" s="55" t="str">
        <f>ASC('提出用出場認知書（女子用）'!K44)</f>
        <v/>
      </c>
      <c r="J33" s="55"/>
      <c r="K33" s="55" t="str">
        <f>'個人種目エントリー（女子用）'!J39</f>
        <v/>
      </c>
      <c r="L33" s="53" t="str">
        <f>IF(K33="","",基本データ入力!$D$8)</f>
        <v/>
      </c>
      <c r="M33" s="53"/>
      <c r="N33" s="53"/>
      <c r="O33" s="53"/>
      <c r="P33" s="53"/>
      <c r="Q33" s="53"/>
      <c r="R33" s="55" t="str">
        <f>ASC(IF('個人種目エントリー（女子用）'!M39="自由形","1",IF('個人種目エントリー（女子用）'!M39="背泳ぎ","2",IF('個人種目エントリー（女子用）'!M39="平泳ぎ","3",IF('個人種目エントリー（女子用）'!M39="ﾊﾞﾀﾌﾗｲ","4",IF('個人種目エントリー（女子用）'!M39="個人ﾒﾄﾞﾚｰ","5"," ")))))&amp;IF('個人種目エントリー（女子用）'!K39="50","0050",IF('個人種目エントリー（女子用）'!K39="100","0100",IF('個人種目エントリー（女子用）'!K39="200","0200",IF('個人種目エントリー（女子用）'!K39="25","0025",IF('個人種目エントリー（女子用）'!K39="800","0800",IF('個人種目エントリー（女子用）'!K39="1500","1500"," ")))))))</f>
        <v xml:space="preserve">  </v>
      </c>
      <c r="S33" s="55" t="str">
        <f>IF('個人種目エントリー（女子用）'!M39="","",ASC(IF(LEN('個人種目エントリー（女子用）'!N39)=1,"0"&amp;'個人種目エントリー（女子用）'!N39,'個人種目エントリー（女子用）'!N39))&amp;ASC(IF(LEN('個人種目エントリー（女子用）'!O39)=1,"0"&amp;'個人種目エントリー（女子用）'!O39,'個人種目エントリー（女子用）'!O39))&amp;"."&amp;IF('個人種目エントリー（女子用）'!P39="","0",'個人種目エントリー（女子用）'!P39))</f>
        <v/>
      </c>
      <c r="T33" s="55" t="str">
        <f>ASC(IF('個人種目エントリー（女子用）'!S39="自由形","1",IF('個人種目エントリー（女子用）'!S39="背泳ぎ","2",IF('個人種目エントリー（女子用）'!S39="平泳ぎ","3",IF('個人種目エントリー（女子用）'!S39="ﾊﾞﾀﾌﾗｲ","4",IF('個人種目エントリー（女子用）'!S39="個人ﾒﾄﾞﾚｰ","5"," ")))))&amp;IF('個人種目エントリー（女子用）'!Q39="50","0050",IF('個人種目エントリー（女子用）'!Q39="100","0100",IF('個人種目エントリー（女子用）'!Q39="200","0200",IF('個人種目エントリー（女子用）'!Q39="25","0025",IF('個人種目エントリー（女子用）'!Q39="800","0800",IF('個人種目エントリー（女子用）'!Q39="1500","1500"," ")))))))</f>
        <v xml:space="preserve">  </v>
      </c>
      <c r="U33" s="55" t="str">
        <f>IF('個人種目エントリー（女子用）'!S39="","",ASC(IF(LEN('個人種目エントリー（女子用）'!T39)=1,"0"&amp;'個人種目エントリー（女子用）'!T39,'個人種目エントリー（女子用）'!T39))&amp;ASC(IF(LEN('個人種目エントリー（女子用）'!U39)=1,"0"&amp;'個人種目エントリー（女子用）'!U39,'個人種目エントリー（女子用）'!U39))&amp;"."&amp;IF('個人種目エントリー（女子用）'!V39="","0",'個人種目エントリー（女子用）'!V39))</f>
        <v/>
      </c>
      <c r="V33" s="55" t="str">
        <f>ASC(IF('個人種目エントリー（女子用）'!Y39="自由形","1",IF('個人種目エントリー（女子用）'!Y39="背泳ぎ","2",IF('個人種目エントリー（女子用）'!Y39="平泳ぎ","3",IF('個人種目エントリー（女子用）'!Y39="ﾊﾞﾀﾌﾗｲ","4",IF('個人種目エントリー（女子用）'!Y39="個人ﾒﾄﾞﾚｰ","5"," ")))))&amp;IF('個人種目エントリー（女子用）'!W39="50","0050",IF('個人種目エントリー（女子用）'!W39="100","0100",IF('個人種目エントリー（女子用）'!W39="200","0200",IF('個人種目エントリー（女子用）'!W39="25","0025",IF('個人種目エントリー（女子用）'!W39="800","0800",IF('個人種目エントリー（女子用）'!W39="1500","1500"," ")))))))</f>
        <v xml:space="preserve">  </v>
      </c>
      <c r="W33" s="55" t="str">
        <f>IF('個人種目エントリー（女子用）'!Y39="","",ASC(IF(LEN('個人種目エントリー（女子用）'!Z39)=1,"0"&amp;'個人種目エントリー（女子用）'!Z39,'個人種目エントリー（女子用）'!Z39))&amp;ASC(IF(LEN('個人種目エントリー（女子用）'!AA39)=1,"0"&amp;'個人種目エントリー（女子用）'!AA39,'個人種目エントリー（女子用）'!AA39))&amp;"."&amp;IF('個人種目エントリー（女子用）'!AB39="","0",'個人種目エントリー（女子用）'!AB39))</f>
        <v/>
      </c>
      <c r="X33" s="53" t="s">
        <v>106</v>
      </c>
      <c r="Y33" s="53" t="s">
        <v>106</v>
      </c>
      <c r="Z33" s="53" t="s">
        <v>106</v>
      </c>
      <c r="AA33" s="53" t="s">
        <v>106</v>
      </c>
      <c r="AB33" s="53" t="s">
        <v>106</v>
      </c>
      <c r="AC33" s="53" t="s">
        <v>106</v>
      </c>
      <c r="AD33" s="53" t="s">
        <v>106</v>
      </c>
      <c r="AE33" s="53" t="s">
        <v>106</v>
      </c>
      <c r="AF33" s="53" t="s">
        <v>106</v>
      </c>
      <c r="AG33" s="53" t="s">
        <v>106</v>
      </c>
      <c r="AH33" s="53" t="s">
        <v>106</v>
      </c>
      <c r="AI33" s="53" t="s">
        <v>106</v>
      </c>
      <c r="AJ33" s="53" t="s">
        <v>106</v>
      </c>
      <c r="AK33" s="53" t="s">
        <v>106</v>
      </c>
    </row>
    <row r="34" spans="1:37" s="5" customFormat="1">
      <c r="A34" s="55">
        <v>33</v>
      </c>
      <c r="B34" s="55" t="str">
        <f>IF(D34="","",基本データ入力!$L$9&amp;RIGHT(F34,6)&amp;IF('個人種目エントリー（女子用）'!A40="男子",1,5))</f>
        <v/>
      </c>
      <c r="C34" s="55" t="str">
        <f>IF('個人種目エントリー（女子用）'!A40="","",ASC(IF('個人種目エントリー（女子用）'!A40="男子",1,2)))</f>
        <v>2</v>
      </c>
      <c r="D34" s="55" t="str">
        <f>IF('個人種目エントリー（女子用）'!B40="","",'個人種目エントリー（女子用）'!B40)</f>
        <v/>
      </c>
      <c r="E34" s="55" t="str">
        <f>IF(D34="","",ASC('個人種目エントリー（女子用）'!C40))</f>
        <v/>
      </c>
      <c r="F34" s="55" t="str">
        <f>'提出用出場認知書（女子用）'!H45&amp;IF(LEN('提出用出場認知書（女子用）'!I45)=1,"0"&amp;'提出用出場認知書（女子用）'!I45,'提出用出場認知書（女子用）'!I45)&amp;IF(LEN('提出用出場認知書（女子用）'!J45)=1,"0"&amp;'提出用出場認知書（女子用）'!J45,'提出用出場認知書（女子用）'!J45)</f>
        <v/>
      </c>
      <c r="G34" s="55" t="str">
        <f>IF(D34="","",IF('個人種目エントリー（女子用）'!G40="小",1,IF('個人種目エントリー（女子用）'!G40="中",2,IF('個人種目エントリー（女子用）'!G40="高",3,IF('個人種目エントリー（女子用）'!G40="大",4,5)))))</f>
        <v/>
      </c>
      <c r="H34" s="55" t="str">
        <f>ASC('個人種目エントリー（女子用）'!H40)</f>
        <v/>
      </c>
      <c r="I34" s="55" t="str">
        <f>ASC('提出用出場認知書（女子用）'!K45)</f>
        <v/>
      </c>
      <c r="J34" s="55"/>
      <c r="K34" s="55" t="str">
        <f>'個人種目エントリー（女子用）'!J40</f>
        <v/>
      </c>
      <c r="L34" s="53" t="str">
        <f>IF(K34="","",基本データ入力!$D$8)</f>
        <v/>
      </c>
      <c r="M34" s="53"/>
      <c r="N34" s="53"/>
      <c r="O34" s="53"/>
      <c r="P34" s="53"/>
      <c r="Q34" s="53"/>
      <c r="R34" s="55" t="str">
        <f>ASC(IF('個人種目エントリー（女子用）'!M40="自由形","1",IF('個人種目エントリー（女子用）'!M40="背泳ぎ","2",IF('個人種目エントリー（女子用）'!M40="平泳ぎ","3",IF('個人種目エントリー（女子用）'!M40="ﾊﾞﾀﾌﾗｲ","4",IF('個人種目エントリー（女子用）'!M40="個人ﾒﾄﾞﾚｰ","5"," ")))))&amp;IF('個人種目エントリー（女子用）'!K40="50","0050",IF('個人種目エントリー（女子用）'!K40="100","0100",IF('個人種目エントリー（女子用）'!K40="200","0200",IF('個人種目エントリー（女子用）'!K40="25","0025",IF('個人種目エントリー（女子用）'!K40="800","0800",IF('個人種目エントリー（女子用）'!K40="1500","1500"," ")))))))</f>
        <v xml:space="preserve">  </v>
      </c>
      <c r="S34" s="55" t="str">
        <f>IF('個人種目エントリー（女子用）'!M40="","",ASC(IF(LEN('個人種目エントリー（女子用）'!N40)=1,"0"&amp;'個人種目エントリー（女子用）'!N40,'個人種目エントリー（女子用）'!N40))&amp;ASC(IF(LEN('個人種目エントリー（女子用）'!O40)=1,"0"&amp;'個人種目エントリー（女子用）'!O40,'個人種目エントリー（女子用）'!O40))&amp;"."&amp;IF('個人種目エントリー（女子用）'!P40="","0",'個人種目エントリー（女子用）'!P40))</f>
        <v/>
      </c>
      <c r="T34" s="55" t="str">
        <f>ASC(IF('個人種目エントリー（女子用）'!S40="自由形","1",IF('個人種目エントリー（女子用）'!S40="背泳ぎ","2",IF('個人種目エントリー（女子用）'!S40="平泳ぎ","3",IF('個人種目エントリー（女子用）'!S40="ﾊﾞﾀﾌﾗｲ","4",IF('個人種目エントリー（女子用）'!S40="個人ﾒﾄﾞﾚｰ","5"," ")))))&amp;IF('個人種目エントリー（女子用）'!Q40="50","0050",IF('個人種目エントリー（女子用）'!Q40="100","0100",IF('個人種目エントリー（女子用）'!Q40="200","0200",IF('個人種目エントリー（女子用）'!Q40="25","0025",IF('個人種目エントリー（女子用）'!Q40="800","0800",IF('個人種目エントリー（女子用）'!Q40="1500","1500"," ")))))))</f>
        <v xml:space="preserve">  </v>
      </c>
      <c r="U34" s="55" t="str">
        <f>IF('個人種目エントリー（女子用）'!S40="","",ASC(IF(LEN('個人種目エントリー（女子用）'!T40)=1,"0"&amp;'個人種目エントリー（女子用）'!T40,'個人種目エントリー（女子用）'!T40))&amp;ASC(IF(LEN('個人種目エントリー（女子用）'!U40)=1,"0"&amp;'個人種目エントリー（女子用）'!U40,'個人種目エントリー（女子用）'!U40))&amp;"."&amp;IF('個人種目エントリー（女子用）'!V40="","0",'個人種目エントリー（女子用）'!V40))</f>
        <v/>
      </c>
      <c r="V34" s="55" t="str">
        <f>ASC(IF('個人種目エントリー（女子用）'!Y40="自由形","1",IF('個人種目エントリー（女子用）'!Y40="背泳ぎ","2",IF('個人種目エントリー（女子用）'!Y40="平泳ぎ","3",IF('個人種目エントリー（女子用）'!Y40="ﾊﾞﾀﾌﾗｲ","4",IF('個人種目エントリー（女子用）'!Y40="個人ﾒﾄﾞﾚｰ","5"," ")))))&amp;IF('個人種目エントリー（女子用）'!W40="50","0050",IF('個人種目エントリー（女子用）'!W40="100","0100",IF('個人種目エントリー（女子用）'!W40="200","0200",IF('個人種目エントリー（女子用）'!W40="25","0025",IF('個人種目エントリー（女子用）'!W40="800","0800",IF('個人種目エントリー（女子用）'!W40="1500","1500"," ")))))))</f>
        <v xml:space="preserve">  </v>
      </c>
      <c r="W34" s="55" t="str">
        <f>IF('個人種目エントリー（女子用）'!Y40="","",ASC(IF(LEN('個人種目エントリー（女子用）'!Z40)=1,"0"&amp;'個人種目エントリー（女子用）'!Z40,'個人種目エントリー（女子用）'!Z40))&amp;ASC(IF(LEN('個人種目エントリー（女子用）'!AA40)=1,"0"&amp;'個人種目エントリー（女子用）'!AA40,'個人種目エントリー（女子用）'!AA40))&amp;"."&amp;IF('個人種目エントリー（女子用）'!AB40="","0",'個人種目エントリー（女子用）'!AB40))</f>
        <v/>
      </c>
      <c r="X34" s="53" t="s">
        <v>106</v>
      </c>
      <c r="Y34" s="53" t="s">
        <v>106</v>
      </c>
      <c r="Z34" s="53" t="s">
        <v>106</v>
      </c>
      <c r="AA34" s="53" t="s">
        <v>106</v>
      </c>
      <c r="AB34" s="53" t="s">
        <v>106</v>
      </c>
      <c r="AC34" s="53" t="s">
        <v>106</v>
      </c>
      <c r="AD34" s="53" t="s">
        <v>106</v>
      </c>
      <c r="AE34" s="53" t="s">
        <v>106</v>
      </c>
      <c r="AF34" s="53" t="s">
        <v>106</v>
      </c>
      <c r="AG34" s="53" t="s">
        <v>106</v>
      </c>
      <c r="AH34" s="53" t="s">
        <v>106</v>
      </c>
      <c r="AI34" s="53" t="s">
        <v>106</v>
      </c>
      <c r="AJ34" s="53" t="s">
        <v>106</v>
      </c>
      <c r="AK34" s="53" t="s">
        <v>106</v>
      </c>
    </row>
    <row r="35" spans="1:37" s="5" customFormat="1">
      <c r="A35" s="55">
        <v>34</v>
      </c>
      <c r="B35" s="55" t="str">
        <f>IF(D35="","",基本データ入力!$L$9&amp;RIGHT(F35,6)&amp;IF('個人種目エントリー（女子用）'!A41="男子",1,5))</f>
        <v/>
      </c>
      <c r="C35" s="55" t="str">
        <f>IF('個人種目エントリー（女子用）'!A41="","",ASC(IF('個人種目エントリー（女子用）'!A41="男子",1,2)))</f>
        <v>2</v>
      </c>
      <c r="D35" s="55" t="str">
        <f>IF('個人種目エントリー（女子用）'!B41="","",'個人種目エントリー（女子用）'!B41)</f>
        <v/>
      </c>
      <c r="E35" s="55" t="str">
        <f>IF(D35="","",ASC('個人種目エントリー（女子用）'!C41))</f>
        <v/>
      </c>
      <c r="F35" s="55" t="str">
        <f>'提出用出場認知書（女子用）'!H46&amp;IF(LEN('提出用出場認知書（女子用）'!I46)=1,"0"&amp;'提出用出場認知書（女子用）'!I46,'提出用出場認知書（女子用）'!I46)&amp;IF(LEN('提出用出場認知書（女子用）'!J46)=1,"0"&amp;'提出用出場認知書（女子用）'!J46,'提出用出場認知書（女子用）'!J46)</f>
        <v/>
      </c>
      <c r="G35" s="55" t="str">
        <f>IF(D35="","",IF('個人種目エントリー（女子用）'!G41="小",1,IF('個人種目エントリー（女子用）'!G41="中",2,IF('個人種目エントリー（女子用）'!G41="高",3,IF('個人種目エントリー（女子用）'!G41="大",4,5)))))</f>
        <v/>
      </c>
      <c r="H35" s="55" t="str">
        <f>ASC('個人種目エントリー（女子用）'!H41)</f>
        <v/>
      </c>
      <c r="I35" s="55" t="str">
        <f>ASC('提出用出場認知書（女子用）'!K46)</f>
        <v/>
      </c>
      <c r="J35" s="55"/>
      <c r="K35" s="55" t="str">
        <f>'個人種目エントリー（女子用）'!J41</f>
        <v/>
      </c>
      <c r="L35" s="53" t="str">
        <f>IF(K35="","",基本データ入力!$D$8)</f>
        <v/>
      </c>
      <c r="M35" s="53"/>
      <c r="N35" s="53"/>
      <c r="O35" s="53"/>
      <c r="P35" s="53"/>
      <c r="Q35" s="53"/>
      <c r="R35" s="55" t="str">
        <f>ASC(IF('個人種目エントリー（女子用）'!M41="自由形","1",IF('個人種目エントリー（女子用）'!M41="背泳ぎ","2",IF('個人種目エントリー（女子用）'!M41="平泳ぎ","3",IF('個人種目エントリー（女子用）'!M41="ﾊﾞﾀﾌﾗｲ","4",IF('個人種目エントリー（女子用）'!M41="個人ﾒﾄﾞﾚｰ","5"," ")))))&amp;IF('個人種目エントリー（女子用）'!K41="50","0050",IF('個人種目エントリー（女子用）'!K41="100","0100",IF('個人種目エントリー（女子用）'!K41="200","0200",IF('個人種目エントリー（女子用）'!K41="25","0025",IF('個人種目エントリー（女子用）'!K41="800","0800",IF('個人種目エントリー（女子用）'!K41="1500","1500"," ")))))))</f>
        <v xml:space="preserve">  </v>
      </c>
      <c r="S35" s="55" t="str">
        <f>IF('個人種目エントリー（女子用）'!M41="","",ASC(IF(LEN('個人種目エントリー（女子用）'!N41)=1,"0"&amp;'個人種目エントリー（女子用）'!N41,'個人種目エントリー（女子用）'!N41))&amp;ASC(IF(LEN('個人種目エントリー（女子用）'!O41)=1,"0"&amp;'個人種目エントリー（女子用）'!O41,'個人種目エントリー（女子用）'!O41))&amp;"."&amp;IF('個人種目エントリー（女子用）'!P41="","0",'個人種目エントリー（女子用）'!P41))</f>
        <v/>
      </c>
      <c r="T35" s="55" t="str">
        <f>ASC(IF('個人種目エントリー（女子用）'!S41="自由形","1",IF('個人種目エントリー（女子用）'!S41="背泳ぎ","2",IF('個人種目エントリー（女子用）'!S41="平泳ぎ","3",IF('個人種目エントリー（女子用）'!S41="ﾊﾞﾀﾌﾗｲ","4",IF('個人種目エントリー（女子用）'!S41="個人ﾒﾄﾞﾚｰ","5"," ")))))&amp;IF('個人種目エントリー（女子用）'!Q41="50","0050",IF('個人種目エントリー（女子用）'!Q41="100","0100",IF('個人種目エントリー（女子用）'!Q41="200","0200",IF('個人種目エントリー（女子用）'!Q41="25","0025",IF('個人種目エントリー（女子用）'!Q41="800","0800",IF('個人種目エントリー（女子用）'!Q41="1500","1500"," ")))))))</f>
        <v xml:space="preserve">  </v>
      </c>
      <c r="U35" s="55" t="str">
        <f>IF('個人種目エントリー（女子用）'!S41="","",ASC(IF(LEN('個人種目エントリー（女子用）'!T41)=1,"0"&amp;'個人種目エントリー（女子用）'!T41,'個人種目エントリー（女子用）'!T41))&amp;ASC(IF(LEN('個人種目エントリー（女子用）'!U41)=1,"0"&amp;'個人種目エントリー（女子用）'!U41,'個人種目エントリー（女子用）'!U41))&amp;"."&amp;IF('個人種目エントリー（女子用）'!V41="","0",'個人種目エントリー（女子用）'!V41))</f>
        <v/>
      </c>
      <c r="V35" s="55" t="str">
        <f>ASC(IF('個人種目エントリー（女子用）'!Y41="自由形","1",IF('個人種目エントリー（女子用）'!Y41="背泳ぎ","2",IF('個人種目エントリー（女子用）'!Y41="平泳ぎ","3",IF('個人種目エントリー（女子用）'!Y41="ﾊﾞﾀﾌﾗｲ","4",IF('個人種目エントリー（女子用）'!Y41="個人ﾒﾄﾞﾚｰ","5"," ")))))&amp;IF('個人種目エントリー（女子用）'!W41="50","0050",IF('個人種目エントリー（女子用）'!W41="100","0100",IF('個人種目エントリー（女子用）'!W41="200","0200",IF('個人種目エントリー（女子用）'!W41="25","0025",IF('個人種目エントリー（女子用）'!W41="800","0800",IF('個人種目エントリー（女子用）'!W41="1500","1500"," ")))))))</f>
        <v xml:space="preserve">  </v>
      </c>
      <c r="W35" s="55" t="str">
        <f>IF('個人種目エントリー（女子用）'!Y41="","",ASC(IF(LEN('個人種目エントリー（女子用）'!Z41)=1,"0"&amp;'個人種目エントリー（女子用）'!Z41,'個人種目エントリー（女子用）'!Z41))&amp;ASC(IF(LEN('個人種目エントリー（女子用）'!AA41)=1,"0"&amp;'個人種目エントリー（女子用）'!AA41,'個人種目エントリー（女子用）'!AA41))&amp;"."&amp;IF('個人種目エントリー（女子用）'!AB41="","0",'個人種目エントリー（女子用）'!AB41))</f>
        <v/>
      </c>
      <c r="X35" s="53" t="s">
        <v>106</v>
      </c>
      <c r="Y35" s="53" t="s">
        <v>106</v>
      </c>
      <c r="Z35" s="53" t="s">
        <v>106</v>
      </c>
      <c r="AA35" s="53" t="s">
        <v>106</v>
      </c>
      <c r="AB35" s="53" t="s">
        <v>106</v>
      </c>
      <c r="AC35" s="53" t="s">
        <v>106</v>
      </c>
      <c r="AD35" s="53" t="s">
        <v>106</v>
      </c>
      <c r="AE35" s="53" t="s">
        <v>106</v>
      </c>
      <c r="AF35" s="53" t="s">
        <v>106</v>
      </c>
      <c r="AG35" s="53" t="s">
        <v>106</v>
      </c>
      <c r="AH35" s="53" t="s">
        <v>106</v>
      </c>
      <c r="AI35" s="53" t="s">
        <v>106</v>
      </c>
      <c r="AJ35" s="53" t="s">
        <v>106</v>
      </c>
      <c r="AK35" s="53" t="s">
        <v>106</v>
      </c>
    </row>
    <row r="36" spans="1:37" s="5" customFormat="1">
      <c r="A36" s="55">
        <v>35</v>
      </c>
      <c r="B36" s="55" t="str">
        <f>IF(D36="","",基本データ入力!$L$9&amp;RIGHT(F36,6)&amp;IF('個人種目エントリー（女子用）'!A42="男子",1,5))</f>
        <v/>
      </c>
      <c r="C36" s="55" t="str">
        <f>IF('個人種目エントリー（女子用）'!A42="","",ASC(IF('個人種目エントリー（女子用）'!A42="男子",1,2)))</f>
        <v>2</v>
      </c>
      <c r="D36" s="55" t="str">
        <f>IF('個人種目エントリー（女子用）'!B42="","",'個人種目エントリー（女子用）'!B42)</f>
        <v/>
      </c>
      <c r="E36" s="55" t="str">
        <f>IF(D36="","",ASC('個人種目エントリー（女子用）'!C42))</f>
        <v/>
      </c>
      <c r="F36" s="55" t="str">
        <f>'提出用出場認知書（女子用）'!H47&amp;IF(LEN('提出用出場認知書（女子用）'!I47)=1,"0"&amp;'提出用出場認知書（女子用）'!I47,'提出用出場認知書（女子用）'!I47)&amp;IF(LEN('提出用出場認知書（女子用）'!J47)=1,"0"&amp;'提出用出場認知書（女子用）'!J47,'提出用出場認知書（女子用）'!J47)</f>
        <v/>
      </c>
      <c r="G36" s="55" t="str">
        <f>IF(D36="","",IF('個人種目エントリー（女子用）'!G42="小",1,IF('個人種目エントリー（女子用）'!G42="中",2,IF('個人種目エントリー（女子用）'!G42="高",3,IF('個人種目エントリー（女子用）'!G42="大",4,5)))))</f>
        <v/>
      </c>
      <c r="H36" s="55" t="str">
        <f>ASC('個人種目エントリー（女子用）'!H42)</f>
        <v/>
      </c>
      <c r="I36" s="55" t="str">
        <f>ASC('提出用出場認知書（女子用）'!K47)</f>
        <v/>
      </c>
      <c r="J36" s="55"/>
      <c r="K36" s="55" t="str">
        <f>'個人種目エントリー（女子用）'!J42</f>
        <v/>
      </c>
      <c r="L36" s="53" t="str">
        <f>IF(K36="","",基本データ入力!$D$8)</f>
        <v/>
      </c>
      <c r="M36" s="53"/>
      <c r="N36" s="53"/>
      <c r="O36" s="53"/>
      <c r="P36" s="53"/>
      <c r="Q36" s="53"/>
      <c r="R36" s="55" t="str">
        <f>ASC(IF('個人種目エントリー（女子用）'!M42="自由形","1",IF('個人種目エントリー（女子用）'!M42="背泳ぎ","2",IF('個人種目エントリー（女子用）'!M42="平泳ぎ","3",IF('個人種目エントリー（女子用）'!M42="ﾊﾞﾀﾌﾗｲ","4",IF('個人種目エントリー（女子用）'!M42="個人ﾒﾄﾞﾚｰ","5"," ")))))&amp;IF('個人種目エントリー（女子用）'!K42="50","0050",IF('個人種目エントリー（女子用）'!K42="100","0100",IF('個人種目エントリー（女子用）'!K42="200","0200",IF('個人種目エントリー（女子用）'!K42="25","0025",IF('個人種目エントリー（女子用）'!K42="800","0800",IF('個人種目エントリー（女子用）'!K42="1500","1500"," ")))))))</f>
        <v xml:space="preserve">  </v>
      </c>
      <c r="S36" s="55" t="str">
        <f>IF('個人種目エントリー（女子用）'!M42="","",ASC(IF(LEN('個人種目エントリー（女子用）'!N42)=1,"0"&amp;'個人種目エントリー（女子用）'!N42,'個人種目エントリー（女子用）'!N42))&amp;ASC(IF(LEN('個人種目エントリー（女子用）'!O42)=1,"0"&amp;'個人種目エントリー（女子用）'!O42,'個人種目エントリー（女子用）'!O42))&amp;"."&amp;IF('個人種目エントリー（女子用）'!P42="","0",'個人種目エントリー（女子用）'!P42))</f>
        <v/>
      </c>
      <c r="T36" s="55" t="str">
        <f>ASC(IF('個人種目エントリー（女子用）'!S42="自由形","1",IF('個人種目エントリー（女子用）'!S42="背泳ぎ","2",IF('個人種目エントリー（女子用）'!S42="平泳ぎ","3",IF('個人種目エントリー（女子用）'!S42="ﾊﾞﾀﾌﾗｲ","4",IF('個人種目エントリー（女子用）'!S42="個人ﾒﾄﾞﾚｰ","5"," ")))))&amp;IF('個人種目エントリー（女子用）'!Q42="50","0050",IF('個人種目エントリー（女子用）'!Q42="100","0100",IF('個人種目エントリー（女子用）'!Q42="200","0200",IF('個人種目エントリー（女子用）'!Q42="25","0025",IF('個人種目エントリー（女子用）'!Q42="800","0800",IF('個人種目エントリー（女子用）'!Q42="1500","1500"," ")))))))</f>
        <v xml:space="preserve">  </v>
      </c>
      <c r="U36" s="55" t="str">
        <f>IF('個人種目エントリー（女子用）'!S42="","",ASC(IF(LEN('個人種目エントリー（女子用）'!T42)=1,"0"&amp;'個人種目エントリー（女子用）'!T42,'個人種目エントリー（女子用）'!T42))&amp;ASC(IF(LEN('個人種目エントリー（女子用）'!U42)=1,"0"&amp;'個人種目エントリー（女子用）'!U42,'個人種目エントリー（女子用）'!U42))&amp;"."&amp;IF('個人種目エントリー（女子用）'!V42="","0",'個人種目エントリー（女子用）'!V42))</f>
        <v/>
      </c>
      <c r="V36" s="55" t="str">
        <f>ASC(IF('個人種目エントリー（女子用）'!Y42="自由形","1",IF('個人種目エントリー（女子用）'!Y42="背泳ぎ","2",IF('個人種目エントリー（女子用）'!Y42="平泳ぎ","3",IF('個人種目エントリー（女子用）'!Y42="ﾊﾞﾀﾌﾗｲ","4",IF('個人種目エントリー（女子用）'!Y42="個人ﾒﾄﾞﾚｰ","5"," ")))))&amp;IF('個人種目エントリー（女子用）'!W42="50","0050",IF('個人種目エントリー（女子用）'!W42="100","0100",IF('個人種目エントリー（女子用）'!W42="200","0200",IF('個人種目エントリー（女子用）'!W42="25","0025",IF('個人種目エントリー（女子用）'!W42="800","0800",IF('個人種目エントリー（女子用）'!W42="1500","1500"," ")))))))</f>
        <v xml:space="preserve">  </v>
      </c>
      <c r="W36" s="55" t="str">
        <f>IF('個人種目エントリー（女子用）'!Y42="","",ASC(IF(LEN('個人種目エントリー（女子用）'!Z42)=1,"0"&amp;'個人種目エントリー（女子用）'!Z42,'個人種目エントリー（女子用）'!Z42))&amp;ASC(IF(LEN('個人種目エントリー（女子用）'!AA42)=1,"0"&amp;'個人種目エントリー（女子用）'!AA42,'個人種目エントリー（女子用）'!AA42))&amp;"."&amp;IF('個人種目エントリー（女子用）'!AB42="","0",'個人種目エントリー（女子用）'!AB42))</f>
        <v/>
      </c>
      <c r="X36" s="53" t="s">
        <v>106</v>
      </c>
      <c r="Y36" s="53" t="s">
        <v>106</v>
      </c>
      <c r="Z36" s="53" t="s">
        <v>106</v>
      </c>
      <c r="AA36" s="53" t="s">
        <v>106</v>
      </c>
      <c r="AB36" s="53" t="s">
        <v>106</v>
      </c>
      <c r="AC36" s="53" t="s">
        <v>106</v>
      </c>
      <c r="AD36" s="53" t="s">
        <v>106</v>
      </c>
      <c r="AE36" s="53" t="s">
        <v>106</v>
      </c>
      <c r="AF36" s="53" t="s">
        <v>106</v>
      </c>
      <c r="AG36" s="53" t="s">
        <v>106</v>
      </c>
      <c r="AH36" s="53" t="s">
        <v>106</v>
      </c>
      <c r="AI36" s="53" t="s">
        <v>106</v>
      </c>
      <c r="AJ36" s="53" t="s">
        <v>106</v>
      </c>
      <c r="AK36" s="53" t="s">
        <v>106</v>
      </c>
    </row>
    <row r="37" spans="1:37" s="5" customFormat="1">
      <c r="A37" s="55">
        <v>36</v>
      </c>
      <c r="B37" s="55" t="str">
        <f>IF(D37="","",基本データ入力!$L$9&amp;RIGHT(F37,6)&amp;IF('個人種目エントリー（女子用）'!A43="男子",1,5))</f>
        <v/>
      </c>
      <c r="C37" s="55" t="str">
        <f>IF('個人種目エントリー（女子用）'!A43="","",ASC(IF('個人種目エントリー（女子用）'!A43="男子",1,2)))</f>
        <v>2</v>
      </c>
      <c r="D37" s="55" t="str">
        <f>IF('個人種目エントリー（女子用）'!B43="","",'個人種目エントリー（女子用）'!B43)</f>
        <v/>
      </c>
      <c r="E37" s="55" t="str">
        <f>IF(D37="","",ASC('個人種目エントリー（女子用）'!C43))</f>
        <v/>
      </c>
      <c r="F37" s="55" t="str">
        <f>'提出用出場認知書（女子用）'!H48&amp;IF(LEN('提出用出場認知書（女子用）'!I48)=1,"0"&amp;'提出用出場認知書（女子用）'!I48,'提出用出場認知書（女子用）'!I48)&amp;IF(LEN('提出用出場認知書（女子用）'!J48)=1,"0"&amp;'提出用出場認知書（女子用）'!J48,'提出用出場認知書（女子用）'!J48)</f>
        <v/>
      </c>
      <c r="G37" s="55" t="str">
        <f>IF(D37="","",IF('個人種目エントリー（女子用）'!G43="小",1,IF('個人種目エントリー（女子用）'!G43="中",2,IF('個人種目エントリー（女子用）'!G43="高",3,IF('個人種目エントリー（女子用）'!G43="大",4,5)))))</f>
        <v/>
      </c>
      <c r="H37" s="55" t="str">
        <f>ASC('個人種目エントリー（女子用）'!H43)</f>
        <v/>
      </c>
      <c r="I37" s="55" t="str">
        <f>ASC('提出用出場認知書（女子用）'!K48)</f>
        <v/>
      </c>
      <c r="J37" s="55"/>
      <c r="K37" s="55" t="str">
        <f>'個人種目エントリー（女子用）'!J43</f>
        <v/>
      </c>
      <c r="L37" s="53" t="str">
        <f>IF(K37="","",基本データ入力!$D$8)</f>
        <v/>
      </c>
      <c r="M37" s="53"/>
      <c r="N37" s="53"/>
      <c r="O37" s="53"/>
      <c r="P37" s="53"/>
      <c r="Q37" s="53"/>
      <c r="R37" s="55" t="str">
        <f>ASC(IF('個人種目エントリー（女子用）'!M43="自由形","1",IF('個人種目エントリー（女子用）'!M43="背泳ぎ","2",IF('個人種目エントリー（女子用）'!M43="平泳ぎ","3",IF('個人種目エントリー（女子用）'!M43="ﾊﾞﾀﾌﾗｲ","4",IF('個人種目エントリー（女子用）'!M43="個人ﾒﾄﾞﾚｰ","5"," ")))))&amp;IF('個人種目エントリー（女子用）'!K43="50","0050",IF('個人種目エントリー（女子用）'!K43="100","0100",IF('個人種目エントリー（女子用）'!K43="200","0200",IF('個人種目エントリー（女子用）'!K43="25","0025",IF('個人種目エントリー（女子用）'!K43="800","0800",IF('個人種目エントリー（女子用）'!K43="1500","1500"," ")))))))</f>
        <v xml:space="preserve">  </v>
      </c>
      <c r="S37" s="55" t="str">
        <f>IF('個人種目エントリー（女子用）'!M43="","",ASC(IF(LEN('個人種目エントリー（女子用）'!N43)=1,"0"&amp;'個人種目エントリー（女子用）'!N43,'個人種目エントリー（女子用）'!N43))&amp;ASC(IF(LEN('個人種目エントリー（女子用）'!O43)=1,"0"&amp;'個人種目エントリー（女子用）'!O43,'個人種目エントリー（女子用）'!O43))&amp;"."&amp;IF('個人種目エントリー（女子用）'!P43="","0",'個人種目エントリー（女子用）'!P43))</f>
        <v/>
      </c>
      <c r="T37" s="55" t="str">
        <f>ASC(IF('個人種目エントリー（女子用）'!S43="自由形","1",IF('個人種目エントリー（女子用）'!S43="背泳ぎ","2",IF('個人種目エントリー（女子用）'!S43="平泳ぎ","3",IF('個人種目エントリー（女子用）'!S43="ﾊﾞﾀﾌﾗｲ","4",IF('個人種目エントリー（女子用）'!S43="個人ﾒﾄﾞﾚｰ","5"," ")))))&amp;IF('個人種目エントリー（女子用）'!Q43="50","0050",IF('個人種目エントリー（女子用）'!Q43="100","0100",IF('個人種目エントリー（女子用）'!Q43="200","0200",IF('個人種目エントリー（女子用）'!Q43="25","0025",IF('個人種目エントリー（女子用）'!Q43="800","0800",IF('個人種目エントリー（女子用）'!Q43="1500","1500"," ")))))))</f>
        <v xml:space="preserve">  </v>
      </c>
      <c r="U37" s="55" t="str">
        <f>IF('個人種目エントリー（女子用）'!S43="","",ASC(IF(LEN('個人種目エントリー（女子用）'!T43)=1,"0"&amp;'個人種目エントリー（女子用）'!T43,'個人種目エントリー（女子用）'!T43))&amp;ASC(IF(LEN('個人種目エントリー（女子用）'!U43)=1,"0"&amp;'個人種目エントリー（女子用）'!U43,'個人種目エントリー（女子用）'!U43))&amp;"."&amp;IF('個人種目エントリー（女子用）'!V43="","0",'個人種目エントリー（女子用）'!V43))</f>
        <v/>
      </c>
      <c r="V37" s="55" t="str">
        <f>ASC(IF('個人種目エントリー（女子用）'!Y43="自由形","1",IF('個人種目エントリー（女子用）'!Y43="背泳ぎ","2",IF('個人種目エントリー（女子用）'!Y43="平泳ぎ","3",IF('個人種目エントリー（女子用）'!Y43="ﾊﾞﾀﾌﾗｲ","4",IF('個人種目エントリー（女子用）'!Y43="個人ﾒﾄﾞﾚｰ","5"," ")))))&amp;IF('個人種目エントリー（女子用）'!W43="50","0050",IF('個人種目エントリー（女子用）'!W43="100","0100",IF('個人種目エントリー（女子用）'!W43="200","0200",IF('個人種目エントリー（女子用）'!W43="25","0025",IF('個人種目エントリー（女子用）'!W43="800","0800",IF('個人種目エントリー（女子用）'!W43="1500","1500"," ")))))))</f>
        <v xml:space="preserve">  </v>
      </c>
      <c r="W37" s="55" t="str">
        <f>IF('個人種目エントリー（女子用）'!Y43="","",ASC(IF(LEN('個人種目エントリー（女子用）'!Z43)=1,"0"&amp;'個人種目エントリー（女子用）'!Z43,'個人種目エントリー（女子用）'!Z43))&amp;ASC(IF(LEN('個人種目エントリー（女子用）'!AA43)=1,"0"&amp;'個人種目エントリー（女子用）'!AA43,'個人種目エントリー（女子用）'!AA43))&amp;"."&amp;IF('個人種目エントリー（女子用）'!AB43="","0",'個人種目エントリー（女子用）'!AB43))</f>
        <v/>
      </c>
      <c r="X37" s="53" t="s">
        <v>106</v>
      </c>
      <c r="Y37" s="53" t="s">
        <v>106</v>
      </c>
      <c r="Z37" s="53" t="s">
        <v>106</v>
      </c>
      <c r="AA37" s="53" t="s">
        <v>106</v>
      </c>
      <c r="AB37" s="53" t="s">
        <v>106</v>
      </c>
      <c r="AC37" s="53" t="s">
        <v>106</v>
      </c>
      <c r="AD37" s="53" t="s">
        <v>106</v>
      </c>
      <c r="AE37" s="53" t="s">
        <v>106</v>
      </c>
      <c r="AF37" s="53" t="s">
        <v>106</v>
      </c>
      <c r="AG37" s="53" t="s">
        <v>106</v>
      </c>
      <c r="AH37" s="53" t="s">
        <v>106</v>
      </c>
      <c r="AI37" s="53" t="s">
        <v>106</v>
      </c>
      <c r="AJ37" s="53" t="s">
        <v>106</v>
      </c>
      <c r="AK37" s="53" t="s">
        <v>106</v>
      </c>
    </row>
    <row r="38" spans="1:37" s="5" customFormat="1">
      <c r="A38" s="55">
        <v>37</v>
      </c>
      <c r="B38" s="55" t="str">
        <f>IF(D38="","",基本データ入力!$L$9&amp;RIGHT(F38,6)&amp;IF('個人種目エントリー（女子用）'!A44="男子",1,5))</f>
        <v/>
      </c>
      <c r="C38" s="55" t="str">
        <f>IF('個人種目エントリー（女子用）'!A44="","",ASC(IF('個人種目エントリー（女子用）'!A44="男子",1,2)))</f>
        <v>2</v>
      </c>
      <c r="D38" s="55" t="str">
        <f>IF('個人種目エントリー（女子用）'!B44="","",'個人種目エントリー（女子用）'!B44)</f>
        <v/>
      </c>
      <c r="E38" s="55" t="str">
        <f>IF(D38="","",ASC('個人種目エントリー（女子用）'!C44))</f>
        <v/>
      </c>
      <c r="F38" s="55" t="str">
        <f>'提出用出場認知書（女子用）'!H49&amp;IF(LEN('提出用出場認知書（女子用）'!I49)=1,"0"&amp;'提出用出場認知書（女子用）'!I49,'提出用出場認知書（女子用）'!I49)&amp;IF(LEN('提出用出場認知書（女子用）'!J49)=1,"0"&amp;'提出用出場認知書（女子用）'!J49,'提出用出場認知書（女子用）'!J49)</f>
        <v/>
      </c>
      <c r="G38" s="55" t="str">
        <f>IF(D38="","",IF('個人種目エントリー（女子用）'!G44="小",1,IF('個人種目エントリー（女子用）'!G44="中",2,IF('個人種目エントリー（女子用）'!G44="高",3,IF('個人種目エントリー（女子用）'!G44="大",4,5)))))</f>
        <v/>
      </c>
      <c r="H38" s="55" t="str">
        <f>ASC('個人種目エントリー（女子用）'!H44)</f>
        <v/>
      </c>
      <c r="I38" s="55" t="str">
        <f>ASC('提出用出場認知書（女子用）'!K49)</f>
        <v/>
      </c>
      <c r="J38" s="55"/>
      <c r="K38" s="55" t="str">
        <f>'個人種目エントリー（女子用）'!J44</f>
        <v/>
      </c>
      <c r="L38" s="53" t="str">
        <f>IF(K38="","",基本データ入力!$D$8)</f>
        <v/>
      </c>
      <c r="M38" s="53"/>
      <c r="N38" s="53"/>
      <c r="O38" s="53"/>
      <c r="P38" s="53"/>
      <c r="Q38" s="53"/>
      <c r="R38" s="55" t="str">
        <f>ASC(IF('個人種目エントリー（女子用）'!M44="自由形","1",IF('個人種目エントリー（女子用）'!M44="背泳ぎ","2",IF('個人種目エントリー（女子用）'!M44="平泳ぎ","3",IF('個人種目エントリー（女子用）'!M44="ﾊﾞﾀﾌﾗｲ","4",IF('個人種目エントリー（女子用）'!M44="個人ﾒﾄﾞﾚｰ","5"," ")))))&amp;IF('個人種目エントリー（女子用）'!K44="50","0050",IF('個人種目エントリー（女子用）'!K44="100","0100",IF('個人種目エントリー（女子用）'!K44="200","0200",IF('個人種目エントリー（女子用）'!K44="25","0025",IF('個人種目エントリー（女子用）'!K44="800","0800",IF('個人種目エントリー（女子用）'!K44="1500","1500"," ")))))))</f>
        <v xml:space="preserve">  </v>
      </c>
      <c r="S38" s="55" t="str">
        <f>IF('個人種目エントリー（女子用）'!M44="","",ASC(IF(LEN('個人種目エントリー（女子用）'!N44)=1,"0"&amp;'個人種目エントリー（女子用）'!N44,'個人種目エントリー（女子用）'!N44))&amp;ASC(IF(LEN('個人種目エントリー（女子用）'!O44)=1,"0"&amp;'個人種目エントリー（女子用）'!O44,'個人種目エントリー（女子用）'!O44))&amp;"."&amp;IF('個人種目エントリー（女子用）'!P44="","0",'個人種目エントリー（女子用）'!P44))</f>
        <v/>
      </c>
      <c r="T38" s="55" t="str">
        <f>ASC(IF('個人種目エントリー（女子用）'!S44="自由形","1",IF('個人種目エントリー（女子用）'!S44="背泳ぎ","2",IF('個人種目エントリー（女子用）'!S44="平泳ぎ","3",IF('個人種目エントリー（女子用）'!S44="ﾊﾞﾀﾌﾗｲ","4",IF('個人種目エントリー（女子用）'!S44="個人ﾒﾄﾞﾚｰ","5"," ")))))&amp;IF('個人種目エントリー（女子用）'!Q44="50","0050",IF('個人種目エントリー（女子用）'!Q44="100","0100",IF('個人種目エントリー（女子用）'!Q44="200","0200",IF('個人種目エントリー（女子用）'!Q44="25","0025",IF('個人種目エントリー（女子用）'!Q44="800","0800",IF('個人種目エントリー（女子用）'!Q44="1500","1500"," ")))))))</f>
        <v xml:space="preserve">  </v>
      </c>
      <c r="U38" s="55" t="str">
        <f>IF('個人種目エントリー（女子用）'!S44="","",ASC(IF(LEN('個人種目エントリー（女子用）'!T44)=1,"0"&amp;'個人種目エントリー（女子用）'!T44,'個人種目エントリー（女子用）'!T44))&amp;ASC(IF(LEN('個人種目エントリー（女子用）'!U44)=1,"0"&amp;'個人種目エントリー（女子用）'!U44,'個人種目エントリー（女子用）'!U44))&amp;"."&amp;IF('個人種目エントリー（女子用）'!V44="","0",'個人種目エントリー（女子用）'!V44))</f>
        <v/>
      </c>
      <c r="V38" s="55" t="str">
        <f>ASC(IF('個人種目エントリー（女子用）'!Y44="自由形","1",IF('個人種目エントリー（女子用）'!Y44="背泳ぎ","2",IF('個人種目エントリー（女子用）'!Y44="平泳ぎ","3",IF('個人種目エントリー（女子用）'!Y44="ﾊﾞﾀﾌﾗｲ","4",IF('個人種目エントリー（女子用）'!Y44="個人ﾒﾄﾞﾚｰ","5"," ")))))&amp;IF('個人種目エントリー（女子用）'!W44="50","0050",IF('個人種目エントリー（女子用）'!W44="100","0100",IF('個人種目エントリー（女子用）'!W44="200","0200",IF('個人種目エントリー（女子用）'!W44="25","0025",IF('個人種目エントリー（女子用）'!W44="800","0800",IF('個人種目エントリー（女子用）'!W44="1500","1500"," ")))))))</f>
        <v xml:space="preserve">  </v>
      </c>
      <c r="W38" s="55" t="str">
        <f>IF('個人種目エントリー（女子用）'!Y44="","",ASC(IF(LEN('個人種目エントリー（女子用）'!Z44)=1,"0"&amp;'個人種目エントリー（女子用）'!Z44,'個人種目エントリー（女子用）'!Z44))&amp;ASC(IF(LEN('個人種目エントリー（女子用）'!AA44)=1,"0"&amp;'個人種目エントリー（女子用）'!AA44,'個人種目エントリー（女子用）'!AA44))&amp;"."&amp;IF('個人種目エントリー（女子用）'!AB44="","0",'個人種目エントリー（女子用）'!AB44))</f>
        <v/>
      </c>
      <c r="X38" s="53" t="s">
        <v>106</v>
      </c>
      <c r="Y38" s="53" t="s">
        <v>106</v>
      </c>
      <c r="Z38" s="53" t="s">
        <v>106</v>
      </c>
      <c r="AA38" s="53" t="s">
        <v>106</v>
      </c>
      <c r="AB38" s="53" t="s">
        <v>106</v>
      </c>
      <c r="AC38" s="53" t="s">
        <v>106</v>
      </c>
      <c r="AD38" s="53" t="s">
        <v>106</v>
      </c>
      <c r="AE38" s="53" t="s">
        <v>106</v>
      </c>
      <c r="AF38" s="53" t="s">
        <v>106</v>
      </c>
      <c r="AG38" s="53" t="s">
        <v>106</v>
      </c>
      <c r="AH38" s="53" t="s">
        <v>106</v>
      </c>
      <c r="AI38" s="53" t="s">
        <v>106</v>
      </c>
      <c r="AJ38" s="53" t="s">
        <v>106</v>
      </c>
      <c r="AK38" s="53" t="s">
        <v>106</v>
      </c>
    </row>
    <row r="39" spans="1:37" s="5" customFormat="1">
      <c r="A39" s="55">
        <v>38</v>
      </c>
      <c r="B39" s="55" t="str">
        <f>IF(D39="","",基本データ入力!$L$9&amp;RIGHT(F39,6)&amp;IF('個人種目エントリー（女子用）'!A45="男子",1,5))</f>
        <v/>
      </c>
      <c r="C39" s="55" t="str">
        <f>IF('個人種目エントリー（女子用）'!A45="","",ASC(IF('個人種目エントリー（女子用）'!A45="男子",1,2)))</f>
        <v>2</v>
      </c>
      <c r="D39" s="55" t="str">
        <f>IF('個人種目エントリー（女子用）'!B45="","",'個人種目エントリー（女子用）'!B45)</f>
        <v/>
      </c>
      <c r="E39" s="55" t="str">
        <f>IF(D39="","",ASC('個人種目エントリー（女子用）'!C45))</f>
        <v/>
      </c>
      <c r="F39" s="55" t="str">
        <f>'提出用出場認知書（女子用）'!H50&amp;IF(LEN('提出用出場認知書（女子用）'!I50)=1,"0"&amp;'提出用出場認知書（女子用）'!I50,'提出用出場認知書（女子用）'!I50)&amp;IF(LEN('提出用出場認知書（女子用）'!J50)=1,"0"&amp;'提出用出場認知書（女子用）'!J50,'提出用出場認知書（女子用）'!J50)</f>
        <v/>
      </c>
      <c r="G39" s="55" t="str">
        <f>IF(D39="","",IF('個人種目エントリー（女子用）'!G45="小",1,IF('個人種目エントリー（女子用）'!G45="中",2,IF('個人種目エントリー（女子用）'!G45="高",3,IF('個人種目エントリー（女子用）'!G45="大",4,5)))))</f>
        <v/>
      </c>
      <c r="H39" s="55" t="str">
        <f>ASC('個人種目エントリー（女子用）'!H45)</f>
        <v/>
      </c>
      <c r="I39" s="55" t="str">
        <f>ASC('提出用出場認知書（女子用）'!K50)</f>
        <v/>
      </c>
      <c r="J39" s="55"/>
      <c r="K39" s="55" t="str">
        <f>'個人種目エントリー（女子用）'!J45</f>
        <v/>
      </c>
      <c r="L39" s="53" t="str">
        <f>IF(K39="","",基本データ入力!$D$8)</f>
        <v/>
      </c>
      <c r="M39" s="53"/>
      <c r="N39" s="53"/>
      <c r="O39" s="53"/>
      <c r="P39" s="53"/>
      <c r="Q39" s="53"/>
      <c r="R39" s="55" t="str">
        <f>ASC(IF('個人種目エントリー（女子用）'!M45="自由形","1",IF('個人種目エントリー（女子用）'!M45="背泳ぎ","2",IF('個人種目エントリー（女子用）'!M45="平泳ぎ","3",IF('個人種目エントリー（女子用）'!M45="ﾊﾞﾀﾌﾗｲ","4",IF('個人種目エントリー（女子用）'!M45="個人ﾒﾄﾞﾚｰ","5"," ")))))&amp;IF('個人種目エントリー（女子用）'!K45="50","0050",IF('個人種目エントリー（女子用）'!K45="100","0100",IF('個人種目エントリー（女子用）'!K45="200","0200",IF('個人種目エントリー（女子用）'!K45="25","0025",IF('個人種目エントリー（女子用）'!K45="800","0800",IF('個人種目エントリー（女子用）'!K45="1500","1500"," ")))))))</f>
        <v xml:space="preserve">  </v>
      </c>
      <c r="S39" s="55" t="str">
        <f>IF('個人種目エントリー（女子用）'!M45="","",ASC(IF(LEN('個人種目エントリー（女子用）'!N45)=1,"0"&amp;'個人種目エントリー（女子用）'!N45,'個人種目エントリー（女子用）'!N45))&amp;ASC(IF(LEN('個人種目エントリー（女子用）'!O45)=1,"0"&amp;'個人種目エントリー（女子用）'!O45,'個人種目エントリー（女子用）'!O45))&amp;"."&amp;IF('個人種目エントリー（女子用）'!P45="","0",'個人種目エントリー（女子用）'!P45))</f>
        <v/>
      </c>
      <c r="T39" s="55" t="str">
        <f>ASC(IF('個人種目エントリー（女子用）'!S45="自由形","1",IF('個人種目エントリー（女子用）'!S45="背泳ぎ","2",IF('個人種目エントリー（女子用）'!S45="平泳ぎ","3",IF('個人種目エントリー（女子用）'!S45="ﾊﾞﾀﾌﾗｲ","4",IF('個人種目エントリー（女子用）'!S45="個人ﾒﾄﾞﾚｰ","5"," ")))))&amp;IF('個人種目エントリー（女子用）'!Q45="50","0050",IF('個人種目エントリー（女子用）'!Q45="100","0100",IF('個人種目エントリー（女子用）'!Q45="200","0200",IF('個人種目エントリー（女子用）'!Q45="25","0025",IF('個人種目エントリー（女子用）'!Q45="800","0800",IF('個人種目エントリー（女子用）'!Q45="1500","1500"," ")))))))</f>
        <v xml:space="preserve">  </v>
      </c>
      <c r="U39" s="55" t="str">
        <f>IF('個人種目エントリー（女子用）'!S45="","",ASC(IF(LEN('個人種目エントリー（女子用）'!T45)=1,"0"&amp;'個人種目エントリー（女子用）'!T45,'個人種目エントリー（女子用）'!T45))&amp;ASC(IF(LEN('個人種目エントリー（女子用）'!U45)=1,"0"&amp;'個人種目エントリー（女子用）'!U45,'個人種目エントリー（女子用）'!U45))&amp;"."&amp;IF('個人種目エントリー（女子用）'!V45="","0",'個人種目エントリー（女子用）'!V45))</f>
        <v/>
      </c>
      <c r="V39" s="55" t="str">
        <f>ASC(IF('個人種目エントリー（女子用）'!Y45="自由形","1",IF('個人種目エントリー（女子用）'!Y45="背泳ぎ","2",IF('個人種目エントリー（女子用）'!Y45="平泳ぎ","3",IF('個人種目エントリー（女子用）'!Y45="ﾊﾞﾀﾌﾗｲ","4",IF('個人種目エントリー（女子用）'!Y45="個人ﾒﾄﾞﾚｰ","5"," ")))))&amp;IF('個人種目エントリー（女子用）'!W45="50","0050",IF('個人種目エントリー（女子用）'!W45="100","0100",IF('個人種目エントリー（女子用）'!W45="200","0200",IF('個人種目エントリー（女子用）'!W45="25","0025",IF('個人種目エントリー（女子用）'!W45="800","0800",IF('個人種目エントリー（女子用）'!W45="1500","1500"," ")))))))</f>
        <v xml:space="preserve">  </v>
      </c>
      <c r="W39" s="55" t="str">
        <f>IF('個人種目エントリー（女子用）'!Y45="","",ASC(IF(LEN('個人種目エントリー（女子用）'!Z45)=1,"0"&amp;'個人種目エントリー（女子用）'!Z45,'個人種目エントリー（女子用）'!Z45))&amp;ASC(IF(LEN('個人種目エントリー（女子用）'!AA45)=1,"0"&amp;'個人種目エントリー（女子用）'!AA45,'個人種目エントリー（女子用）'!AA45))&amp;"."&amp;IF('個人種目エントリー（女子用）'!AB45="","0",'個人種目エントリー（女子用）'!AB45))</f>
        <v/>
      </c>
      <c r="X39" s="53" t="s">
        <v>106</v>
      </c>
      <c r="Y39" s="53" t="s">
        <v>106</v>
      </c>
      <c r="Z39" s="53" t="s">
        <v>106</v>
      </c>
      <c r="AA39" s="53" t="s">
        <v>106</v>
      </c>
      <c r="AB39" s="53" t="s">
        <v>106</v>
      </c>
      <c r="AC39" s="53" t="s">
        <v>106</v>
      </c>
      <c r="AD39" s="53" t="s">
        <v>106</v>
      </c>
      <c r="AE39" s="53" t="s">
        <v>106</v>
      </c>
      <c r="AF39" s="53" t="s">
        <v>106</v>
      </c>
      <c r="AG39" s="53" t="s">
        <v>106</v>
      </c>
      <c r="AH39" s="53" t="s">
        <v>106</v>
      </c>
      <c r="AI39" s="53" t="s">
        <v>106</v>
      </c>
      <c r="AJ39" s="53" t="s">
        <v>106</v>
      </c>
      <c r="AK39" s="53" t="s">
        <v>106</v>
      </c>
    </row>
    <row r="40" spans="1:37" s="5" customFormat="1">
      <c r="A40" s="55">
        <v>39</v>
      </c>
      <c r="B40" s="55" t="str">
        <f>IF(D40="","",基本データ入力!$L$9&amp;RIGHT(F40,6)&amp;IF('個人種目エントリー（女子用）'!A46="男子",1,5))</f>
        <v/>
      </c>
      <c r="C40" s="55" t="str">
        <f>IF('個人種目エントリー（女子用）'!A46="","",ASC(IF('個人種目エントリー（女子用）'!A46="男子",1,2)))</f>
        <v>2</v>
      </c>
      <c r="D40" s="55" t="str">
        <f>IF('個人種目エントリー（女子用）'!B46="","",'個人種目エントリー（女子用）'!B46)</f>
        <v/>
      </c>
      <c r="E40" s="55" t="str">
        <f>IF(D40="","",ASC('個人種目エントリー（女子用）'!C46))</f>
        <v/>
      </c>
      <c r="F40" s="55" t="str">
        <f>'提出用出場認知書（女子用）'!H51&amp;IF(LEN('提出用出場認知書（女子用）'!I51)=1,"0"&amp;'提出用出場認知書（女子用）'!I51,'提出用出場認知書（女子用）'!I51)&amp;IF(LEN('提出用出場認知書（女子用）'!J51)=1,"0"&amp;'提出用出場認知書（女子用）'!J51,'提出用出場認知書（女子用）'!J51)</f>
        <v/>
      </c>
      <c r="G40" s="55" t="str">
        <f>IF(D40="","",IF('個人種目エントリー（女子用）'!G46="小",1,IF('個人種目エントリー（女子用）'!G46="中",2,IF('個人種目エントリー（女子用）'!G46="高",3,IF('個人種目エントリー（女子用）'!G46="大",4,5)))))</f>
        <v/>
      </c>
      <c r="H40" s="55" t="str">
        <f>ASC('個人種目エントリー（女子用）'!H46)</f>
        <v/>
      </c>
      <c r="I40" s="55" t="str">
        <f>ASC('提出用出場認知書（女子用）'!K51)</f>
        <v/>
      </c>
      <c r="J40" s="55"/>
      <c r="K40" s="55" t="str">
        <f>'個人種目エントリー（女子用）'!J46</f>
        <v/>
      </c>
      <c r="L40" s="53" t="str">
        <f>IF(K40="","",基本データ入力!$D$8)</f>
        <v/>
      </c>
      <c r="M40" s="53"/>
      <c r="N40" s="53"/>
      <c r="O40" s="53"/>
      <c r="P40" s="53"/>
      <c r="Q40" s="53"/>
      <c r="R40" s="55" t="str">
        <f>ASC(IF('個人種目エントリー（女子用）'!M46="自由形","1",IF('個人種目エントリー（女子用）'!M46="背泳ぎ","2",IF('個人種目エントリー（女子用）'!M46="平泳ぎ","3",IF('個人種目エントリー（女子用）'!M46="ﾊﾞﾀﾌﾗｲ","4",IF('個人種目エントリー（女子用）'!M46="個人ﾒﾄﾞﾚｰ","5"," ")))))&amp;IF('個人種目エントリー（女子用）'!K46="50","0050",IF('個人種目エントリー（女子用）'!K46="100","0100",IF('個人種目エントリー（女子用）'!K46="200","0200",IF('個人種目エントリー（女子用）'!K46="25","0025",IF('個人種目エントリー（女子用）'!K46="800","0800",IF('個人種目エントリー（女子用）'!K46="1500","1500"," ")))))))</f>
        <v xml:space="preserve">  </v>
      </c>
      <c r="S40" s="55" t="str">
        <f>IF('個人種目エントリー（女子用）'!M46="","",ASC(IF(LEN('個人種目エントリー（女子用）'!N46)=1,"0"&amp;'個人種目エントリー（女子用）'!N46,'個人種目エントリー（女子用）'!N46))&amp;ASC(IF(LEN('個人種目エントリー（女子用）'!O46)=1,"0"&amp;'個人種目エントリー（女子用）'!O46,'個人種目エントリー（女子用）'!O46))&amp;"."&amp;IF('個人種目エントリー（女子用）'!P46="","0",'個人種目エントリー（女子用）'!P46))</f>
        <v/>
      </c>
      <c r="T40" s="55" t="str">
        <f>ASC(IF('個人種目エントリー（女子用）'!S46="自由形","1",IF('個人種目エントリー（女子用）'!S46="背泳ぎ","2",IF('個人種目エントリー（女子用）'!S46="平泳ぎ","3",IF('個人種目エントリー（女子用）'!S46="ﾊﾞﾀﾌﾗｲ","4",IF('個人種目エントリー（女子用）'!S46="個人ﾒﾄﾞﾚｰ","5"," ")))))&amp;IF('個人種目エントリー（女子用）'!Q46="50","0050",IF('個人種目エントリー（女子用）'!Q46="100","0100",IF('個人種目エントリー（女子用）'!Q46="200","0200",IF('個人種目エントリー（女子用）'!Q46="25","0025",IF('個人種目エントリー（女子用）'!Q46="800","0800",IF('個人種目エントリー（女子用）'!Q46="1500","1500"," ")))))))</f>
        <v xml:space="preserve">  </v>
      </c>
      <c r="U40" s="55" t="str">
        <f>IF('個人種目エントリー（女子用）'!S46="","",ASC(IF(LEN('個人種目エントリー（女子用）'!T46)=1,"0"&amp;'個人種目エントリー（女子用）'!T46,'個人種目エントリー（女子用）'!T46))&amp;ASC(IF(LEN('個人種目エントリー（女子用）'!U46)=1,"0"&amp;'個人種目エントリー（女子用）'!U46,'個人種目エントリー（女子用）'!U46))&amp;"."&amp;IF('個人種目エントリー（女子用）'!V46="","0",'個人種目エントリー（女子用）'!V46))</f>
        <v/>
      </c>
      <c r="V40" s="55" t="str">
        <f>ASC(IF('個人種目エントリー（女子用）'!Y46="自由形","1",IF('個人種目エントリー（女子用）'!Y46="背泳ぎ","2",IF('個人種目エントリー（女子用）'!Y46="平泳ぎ","3",IF('個人種目エントリー（女子用）'!Y46="ﾊﾞﾀﾌﾗｲ","4",IF('個人種目エントリー（女子用）'!Y46="個人ﾒﾄﾞﾚｰ","5"," ")))))&amp;IF('個人種目エントリー（女子用）'!W46="50","0050",IF('個人種目エントリー（女子用）'!W46="100","0100",IF('個人種目エントリー（女子用）'!W46="200","0200",IF('個人種目エントリー（女子用）'!W46="25","0025",IF('個人種目エントリー（女子用）'!W46="800","0800",IF('個人種目エントリー（女子用）'!W46="1500","1500"," ")))))))</f>
        <v xml:space="preserve">  </v>
      </c>
      <c r="W40" s="55" t="str">
        <f>IF('個人種目エントリー（女子用）'!Y46="","",ASC(IF(LEN('個人種目エントリー（女子用）'!Z46)=1,"0"&amp;'個人種目エントリー（女子用）'!Z46,'個人種目エントリー（女子用）'!Z46))&amp;ASC(IF(LEN('個人種目エントリー（女子用）'!AA46)=1,"0"&amp;'個人種目エントリー（女子用）'!AA46,'個人種目エントリー（女子用）'!AA46))&amp;"."&amp;IF('個人種目エントリー（女子用）'!AB46="","0",'個人種目エントリー（女子用）'!AB46))</f>
        <v/>
      </c>
      <c r="X40" s="53" t="s">
        <v>106</v>
      </c>
      <c r="Y40" s="53" t="s">
        <v>106</v>
      </c>
      <c r="Z40" s="53" t="s">
        <v>106</v>
      </c>
      <c r="AA40" s="53" t="s">
        <v>106</v>
      </c>
      <c r="AB40" s="53" t="s">
        <v>106</v>
      </c>
      <c r="AC40" s="53" t="s">
        <v>106</v>
      </c>
      <c r="AD40" s="53" t="s">
        <v>106</v>
      </c>
      <c r="AE40" s="53" t="s">
        <v>106</v>
      </c>
      <c r="AF40" s="53" t="s">
        <v>106</v>
      </c>
      <c r="AG40" s="53" t="s">
        <v>106</v>
      </c>
      <c r="AH40" s="53" t="s">
        <v>106</v>
      </c>
      <c r="AI40" s="53" t="s">
        <v>106</v>
      </c>
      <c r="AJ40" s="53" t="s">
        <v>106</v>
      </c>
      <c r="AK40" s="53" t="s">
        <v>106</v>
      </c>
    </row>
    <row r="41" spans="1:37" s="5" customFormat="1">
      <c r="A41" s="55">
        <v>40</v>
      </c>
      <c r="B41" s="55" t="str">
        <f>IF(D41="","",基本データ入力!$L$9&amp;RIGHT(F41,6)&amp;IF('個人種目エントリー（女子用）'!A47="男子",1,5))</f>
        <v/>
      </c>
      <c r="C41" s="55" t="str">
        <f>IF('個人種目エントリー（女子用）'!A47="","",ASC(IF('個人種目エントリー（女子用）'!A47="男子",1,2)))</f>
        <v>2</v>
      </c>
      <c r="D41" s="55" t="str">
        <f>IF('個人種目エントリー（女子用）'!B47="","",'個人種目エントリー（女子用）'!B47)</f>
        <v/>
      </c>
      <c r="E41" s="55" t="str">
        <f>IF(D41="","",ASC('個人種目エントリー（女子用）'!C47))</f>
        <v/>
      </c>
      <c r="F41" s="55" t="str">
        <f>'提出用出場認知書（女子用）'!H52&amp;IF(LEN('提出用出場認知書（女子用）'!I52)=1,"0"&amp;'提出用出場認知書（女子用）'!I52,'提出用出場認知書（女子用）'!I52)&amp;IF(LEN('提出用出場認知書（女子用）'!J52)=1,"0"&amp;'提出用出場認知書（女子用）'!J52,'提出用出場認知書（女子用）'!J52)</f>
        <v/>
      </c>
      <c r="G41" s="55" t="str">
        <f>IF(D41="","",IF('個人種目エントリー（女子用）'!G47="小",1,IF('個人種目エントリー（女子用）'!G47="中",2,IF('個人種目エントリー（女子用）'!G47="高",3,IF('個人種目エントリー（女子用）'!G47="大",4,5)))))</f>
        <v/>
      </c>
      <c r="H41" s="55" t="str">
        <f>ASC('個人種目エントリー（女子用）'!H47)</f>
        <v/>
      </c>
      <c r="I41" s="55" t="str">
        <f>ASC('提出用出場認知書（女子用）'!K52)</f>
        <v/>
      </c>
      <c r="J41" s="55"/>
      <c r="K41" s="55" t="str">
        <f>'個人種目エントリー（女子用）'!J47</f>
        <v/>
      </c>
      <c r="L41" s="53" t="str">
        <f>IF(K41="","",基本データ入力!$D$8)</f>
        <v/>
      </c>
      <c r="M41" s="53"/>
      <c r="N41" s="53"/>
      <c r="O41" s="53"/>
      <c r="P41" s="53"/>
      <c r="Q41" s="53"/>
      <c r="R41" s="55" t="str">
        <f>ASC(IF('個人種目エントリー（女子用）'!M47="自由形","1",IF('個人種目エントリー（女子用）'!M47="背泳ぎ","2",IF('個人種目エントリー（女子用）'!M47="平泳ぎ","3",IF('個人種目エントリー（女子用）'!M47="ﾊﾞﾀﾌﾗｲ","4",IF('個人種目エントリー（女子用）'!M47="個人ﾒﾄﾞﾚｰ","5"," ")))))&amp;IF('個人種目エントリー（女子用）'!K47="50","0050",IF('個人種目エントリー（女子用）'!K47="100","0100",IF('個人種目エントリー（女子用）'!K47="200","0200",IF('個人種目エントリー（女子用）'!K47="25","0025",IF('個人種目エントリー（女子用）'!K47="800","0800",IF('個人種目エントリー（女子用）'!K47="1500","1500"," ")))))))</f>
        <v xml:space="preserve">  </v>
      </c>
      <c r="S41" s="55" t="str">
        <f>IF('個人種目エントリー（女子用）'!M47="","",ASC(IF(LEN('個人種目エントリー（女子用）'!N47)=1,"0"&amp;'個人種目エントリー（女子用）'!N47,'個人種目エントリー（女子用）'!N47))&amp;ASC(IF(LEN('個人種目エントリー（女子用）'!O47)=1,"0"&amp;'個人種目エントリー（女子用）'!O47,'個人種目エントリー（女子用）'!O47))&amp;"."&amp;IF('個人種目エントリー（女子用）'!P47="","0",'個人種目エントリー（女子用）'!P47))</f>
        <v/>
      </c>
      <c r="T41" s="55" t="str">
        <f>ASC(IF('個人種目エントリー（女子用）'!S47="自由形","1",IF('個人種目エントリー（女子用）'!S47="背泳ぎ","2",IF('個人種目エントリー（女子用）'!S47="平泳ぎ","3",IF('個人種目エントリー（女子用）'!S47="ﾊﾞﾀﾌﾗｲ","4",IF('個人種目エントリー（女子用）'!S47="個人ﾒﾄﾞﾚｰ","5"," ")))))&amp;IF('個人種目エントリー（女子用）'!Q47="50","0050",IF('個人種目エントリー（女子用）'!Q47="100","0100",IF('個人種目エントリー（女子用）'!Q47="200","0200",IF('個人種目エントリー（女子用）'!Q47="25","0025",IF('個人種目エントリー（女子用）'!Q47="800","0800",IF('個人種目エントリー（女子用）'!Q47="1500","1500"," ")))))))</f>
        <v xml:space="preserve">  </v>
      </c>
      <c r="U41" s="55" t="str">
        <f>IF('個人種目エントリー（女子用）'!S47="","",ASC(IF(LEN('個人種目エントリー（女子用）'!T47)=1,"0"&amp;'個人種目エントリー（女子用）'!T47,'個人種目エントリー（女子用）'!T47))&amp;ASC(IF(LEN('個人種目エントリー（女子用）'!U47)=1,"0"&amp;'個人種目エントリー（女子用）'!U47,'個人種目エントリー（女子用）'!U47))&amp;"."&amp;IF('個人種目エントリー（女子用）'!V47="","0",'個人種目エントリー（女子用）'!V47))</f>
        <v/>
      </c>
      <c r="V41" s="55" t="str">
        <f>ASC(IF('個人種目エントリー（女子用）'!Y47="自由形","1",IF('個人種目エントリー（女子用）'!Y47="背泳ぎ","2",IF('個人種目エントリー（女子用）'!Y47="平泳ぎ","3",IF('個人種目エントリー（女子用）'!Y47="ﾊﾞﾀﾌﾗｲ","4",IF('個人種目エントリー（女子用）'!Y47="個人ﾒﾄﾞﾚｰ","5"," ")))))&amp;IF('個人種目エントリー（女子用）'!W47="50","0050",IF('個人種目エントリー（女子用）'!W47="100","0100",IF('個人種目エントリー（女子用）'!W47="200","0200",IF('個人種目エントリー（女子用）'!W47="25","0025",IF('個人種目エントリー（女子用）'!W47="800","0800",IF('個人種目エントリー（女子用）'!W47="1500","1500"," ")))))))</f>
        <v xml:space="preserve">  </v>
      </c>
      <c r="W41" s="55" t="str">
        <f>IF('個人種目エントリー（女子用）'!Y47="","",ASC(IF(LEN('個人種目エントリー（女子用）'!Z47)=1,"0"&amp;'個人種目エントリー（女子用）'!Z47,'個人種目エントリー（女子用）'!Z47))&amp;ASC(IF(LEN('個人種目エントリー（女子用）'!AA47)=1,"0"&amp;'個人種目エントリー（女子用）'!AA47,'個人種目エントリー（女子用）'!AA47))&amp;"."&amp;IF('個人種目エントリー（女子用）'!AB47="","0",'個人種目エントリー（女子用）'!AB47))</f>
        <v/>
      </c>
      <c r="X41" s="53" t="s">
        <v>106</v>
      </c>
      <c r="Y41" s="53" t="s">
        <v>106</v>
      </c>
      <c r="Z41" s="53" t="s">
        <v>106</v>
      </c>
      <c r="AA41" s="53" t="s">
        <v>106</v>
      </c>
      <c r="AB41" s="53" t="s">
        <v>106</v>
      </c>
      <c r="AC41" s="53" t="s">
        <v>106</v>
      </c>
      <c r="AD41" s="53" t="s">
        <v>106</v>
      </c>
      <c r="AE41" s="53" t="s">
        <v>106</v>
      </c>
      <c r="AF41" s="53" t="s">
        <v>106</v>
      </c>
      <c r="AG41" s="53" t="s">
        <v>106</v>
      </c>
      <c r="AH41" s="53" t="s">
        <v>106</v>
      </c>
      <c r="AI41" s="53" t="s">
        <v>106</v>
      </c>
      <c r="AJ41" s="53" t="s">
        <v>106</v>
      </c>
      <c r="AK41" s="53" t="s">
        <v>106</v>
      </c>
    </row>
    <row r="42" spans="1:37" s="5" customFormat="1">
      <c r="A42" s="55">
        <v>41</v>
      </c>
      <c r="B42" s="55" t="str">
        <f>IF(D42="","",基本データ入力!$L$9&amp;RIGHT(F42,6)&amp;IF('個人種目エントリー（女子用）'!A48="男子",1,5))</f>
        <v/>
      </c>
      <c r="C42" s="55" t="str">
        <f>IF('個人種目エントリー（女子用）'!A48="","",ASC(IF('個人種目エントリー（女子用）'!A48="男子",1,2)))</f>
        <v>2</v>
      </c>
      <c r="D42" s="55" t="str">
        <f>IF('個人種目エントリー（女子用）'!B48="","",'個人種目エントリー（女子用）'!B48)</f>
        <v/>
      </c>
      <c r="E42" s="55" t="str">
        <f>IF(D42="","",ASC('個人種目エントリー（女子用）'!C48))</f>
        <v/>
      </c>
      <c r="F42" s="55" t="str">
        <f>'提出用出場認知書（女子用）'!H53&amp;IF(LEN('提出用出場認知書（女子用）'!I53)=1,"0"&amp;'提出用出場認知書（女子用）'!I53,'提出用出場認知書（女子用）'!I53)&amp;IF(LEN('提出用出場認知書（女子用）'!J53)=1,"0"&amp;'提出用出場認知書（女子用）'!J53,'提出用出場認知書（女子用）'!J53)</f>
        <v/>
      </c>
      <c r="G42" s="55" t="str">
        <f>IF(D42="","",IF('個人種目エントリー（女子用）'!G48="小",1,IF('個人種目エントリー（女子用）'!G48="中",2,IF('個人種目エントリー（女子用）'!G48="高",3,IF('個人種目エントリー（女子用）'!G48="大",4,5)))))</f>
        <v/>
      </c>
      <c r="H42" s="55" t="str">
        <f>ASC('個人種目エントリー（女子用）'!H48)</f>
        <v/>
      </c>
      <c r="I42" s="55" t="str">
        <f>ASC('提出用出場認知書（女子用）'!K53)</f>
        <v/>
      </c>
      <c r="J42" s="55"/>
      <c r="K42" s="55" t="str">
        <f>'個人種目エントリー（女子用）'!J48</f>
        <v/>
      </c>
      <c r="L42" s="53" t="str">
        <f>IF(K42="","",基本データ入力!$D$8)</f>
        <v/>
      </c>
      <c r="M42" s="53"/>
      <c r="N42" s="53"/>
      <c r="O42" s="53"/>
      <c r="P42" s="53"/>
      <c r="Q42" s="53"/>
      <c r="R42" s="55" t="str">
        <f>ASC(IF('個人種目エントリー（女子用）'!M48="自由形","1",IF('個人種目エントリー（女子用）'!M48="背泳ぎ","2",IF('個人種目エントリー（女子用）'!M48="平泳ぎ","3",IF('個人種目エントリー（女子用）'!M48="ﾊﾞﾀﾌﾗｲ","4",IF('個人種目エントリー（女子用）'!M48="個人ﾒﾄﾞﾚｰ","5"," ")))))&amp;IF('個人種目エントリー（女子用）'!K48="50","0050",IF('個人種目エントリー（女子用）'!K48="100","0100",IF('個人種目エントリー（女子用）'!K48="200","0200",IF('個人種目エントリー（女子用）'!K48="25","0025",IF('個人種目エントリー（女子用）'!K48="800","0800",IF('個人種目エントリー（女子用）'!K48="1500","1500"," ")))))))</f>
        <v xml:space="preserve">  </v>
      </c>
      <c r="S42" s="55" t="str">
        <f>IF('個人種目エントリー（女子用）'!M48="","",ASC(IF(LEN('個人種目エントリー（女子用）'!N48)=1,"0"&amp;'個人種目エントリー（女子用）'!N48,'個人種目エントリー（女子用）'!N48))&amp;ASC(IF(LEN('個人種目エントリー（女子用）'!O48)=1,"0"&amp;'個人種目エントリー（女子用）'!O48,'個人種目エントリー（女子用）'!O48))&amp;"."&amp;IF('個人種目エントリー（女子用）'!P48="","0",'個人種目エントリー（女子用）'!P48))</f>
        <v/>
      </c>
      <c r="T42" s="55" t="str">
        <f>ASC(IF('個人種目エントリー（女子用）'!S48="自由形","1",IF('個人種目エントリー（女子用）'!S48="背泳ぎ","2",IF('個人種目エントリー（女子用）'!S48="平泳ぎ","3",IF('個人種目エントリー（女子用）'!S48="ﾊﾞﾀﾌﾗｲ","4",IF('個人種目エントリー（女子用）'!S48="個人ﾒﾄﾞﾚｰ","5"," ")))))&amp;IF('個人種目エントリー（女子用）'!Q48="50","0050",IF('個人種目エントリー（女子用）'!Q48="100","0100",IF('個人種目エントリー（女子用）'!Q48="200","0200",IF('個人種目エントリー（女子用）'!Q48="25","0025",IF('個人種目エントリー（女子用）'!Q48="800","0800",IF('個人種目エントリー（女子用）'!Q48="1500","1500"," ")))))))</f>
        <v xml:space="preserve">  </v>
      </c>
      <c r="U42" s="55" t="str">
        <f>IF('個人種目エントリー（女子用）'!S48="","",ASC(IF(LEN('個人種目エントリー（女子用）'!T48)=1,"0"&amp;'個人種目エントリー（女子用）'!T48,'個人種目エントリー（女子用）'!T48))&amp;ASC(IF(LEN('個人種目エントリー（女子用）'!U48)=1,"0"&amp;'個人種目エントリー（女子用）'!U48,'個人種目エントリー（女子用）'!U48))&amp;"."&amp;IF('個人種目エントリー（女子用）'!V48="","0",'個人種目エントリー（女子用）'!V48))</f>
        <v/>
      </c>
      <c r="V42" s="55" t="str">
        <f>ASC(IF('個人種目エントリー（女子用）'!Y48="自由形","1",IF('個人種目エントリー（女子用）'!Y48="背泳ぎ","2",IF('個人種目エントリー（女子用）'!Y48="平泳ぎ","3",IF('個人種目エントリー（女子用）'!Y48="ﾊﾞﾀﾌﾗｲ","4",IF('個人種目エントリー（女子用）'!Y48="個人ﾒﾄﾞﾚｰ","5"," ")))))&amp;IF('個人種目エントリー（女子用）'!W48="50","0050",IF('個人種目エントリー（女子用）'!W48="100","0100",IF('個人種目エントリー（女子用）'!W48="200","0200",IF('個人種目エントリー（女子用）'!W48="25","0025",IF('個人種目エントリー（女子用）'!W48="800","0800",IF('個人種目エントリー（女子用）'!W48="1500","1500"," ")))))))</f>
        <v xml:space="preserve">  </v>
      </c>
      <c r="W42" s="55" t="str">
        <f>IF('個人種目エントリー（女子用）'!Y48="","",ASC(IF(LEN('個人種目エントリー（女子用）'!Z48)=1,"0"&amp;'個人種目エントリー（女子用）'!Z48,'個人種目エントリー（女子用）'!Z48))&amp;ASC(IF(LEN('個人種目エントリー（女子用）'!AA48)=1,"0"&amp;'個人種目エントリー（女子用）'!AA48,'個人種目エントリー（女子用）'!AA48))&amp;"."&amp;IF('個人種目エントリー（女子用）'!AB48="","0",'個人種目エントリー（女子用）'!AB48))</f>
        <v/>
      </c>
      <c r="X42" s="53" t="s">
        <v>106</v>
      </c>
      <c r="Y42" s="53" t="s">
        <v>106</v>
      </c>
      <c r="Z42" s="53" t="s">
        <v>106</v>
      </c>
      <c r="AA42" s="53" t="s">
        <v>106</v>
      </c>
      <c r="AB42" s="53" t="s">
        <v>106</v>
      </c>
      <c r="AC42" s="53" t="s">
        <v>106</v>
      </c>
      <c r="AD42" s="53" t="s">
        <v>106</v>
      </c>
      <c r="AE42" s="53" t="s">
        <v>106</v>
      </c>
      <c r="AF42" s="53" t="s">
        <v>106</v>
      </c>
      <c r="AG42" s="53" t="s">
        <v>106</v>
      </c>
      <c r="AH42" s="53" t="s">
        <v>106</v>
      </c>
      <c r="AI42" s="53" t="s">
        <v>106</v>
      </c>
      <c r="AJ42" s="53" t="s">
        <v>106</v>
      </c>
      <c r="AK42" s="53" t="s">
        <v>106</v>
      </c>
    </row>
    <row r="43" spans="1:37" s="5" customFormat="1">
      <c r="A43" s="55">
        <v>42</v>
      </c>
      <c r="B43" s="55" t="str">
        <f>IF(D43="","",基本データ入力!$L$9&amp;RIGHT(F43,6)&amp;IF('個人種目エントリー（女子用）'!A49="男子",1,5))</f>
        <v/>
      </c>
      <c r="C43" s="55" t="str">
        <f>IF('個人種目エントリー（女子用）'!A49="","",ASC(IF('個人種目エントリー（女子用）'!A49="男子",1,2)))</f>
        <v>2</v>
      </c>
      <c r="D43" s="55" t="str">
        <f>IF('個人種目エントリー（女子用）'!B49="","",'個人種目エントリー（女子用）'!B49)</f>
        <v/>
      </c>
      <c r="E43" s="55" t="str">
        <f>IF(D43="","",ASC('個人種目エントリー（女子用）'!C49))</f>
        <v/>
      </c>
      <c r="F43" s="55" t="str">
        <f>'提出用出場認知書（女子用）'!H54&amp;IF(LEN('提出用出場認知書（女子用）'!I54)=1,"0"&amp;'提出用出場認知書（女子用）'!I54,'提出用出場認知書（女子用）'!I54)&amp;IF(LEN('提出用出場認知書（女子用）'!J54)=1,"0"&amp;'提出用出場認知書（女子用）'!J54,'提出用出場認知書（女子用）'!J54)</f>
        <v/>
      </c>
      <c r="G43" s="55" t="str">
        <f>IF(D43="","",IF('個人種目エントリー（女子用）'!G49="小",1,IF('個人種目エントリー（女子用）'!G49="中",2,IF('個人種目エントリー（女子用）'!G49="高",3,IF('個人種目エントリー（女子用）'!G49="大",4,5)))))</f>
        <v/>
      </c>
      <c r="H43" s="55" t="str">
        <f>ASC('個人種目エントリー（女子用）'!H49)</f>
        <v/>
      </c>
      <c r="I43" s="55" t="str">
        <f>ASC('提出用出場認知書（女子用）'!K54)</f>
        <v/>
      </c>
      <c r="J43" s="55"/>
      <c r="K43" s="55" t="str">
        <f>'個人種目エントリー（女子用）'!J49</f>
        <v/>
      </c>
      <c r="L43" s="53" t="str">
        <f>IF(K43="","",基本データ入力!$D$8)</f>
        <v/>
      </c>
      <c r="M43" s="53"/>
      <c r="N43" s="53"/>
      <c r="O43" s="53"/>
      <c r="P43" s="53"/>
      <c r="Q43" s="53"/>
      <c r="R43" s="55" t="str">
        <f>ASC(IF('個人種目エントリー（女子用）'!M49="自由形","1",IF('個人種目エントリー（女子用）'!M49="背泳ぎ","2",IF('個人種目エントリー（女子用）'!M49="平泳ぎ","3",IF('個人種目エントリー（女子用）'!M49="ﾊﾞﾀﾌﾗｲ","4",IF('個人種目エントリー（女子用）'!M49="個人ﾒﾄﾞﾚｰ","5"," ")))))&amp;IF('個人種目エントリー（女子用）'!K49="50","0050",IF('個人種目エントリー（女子用）'!K49="100","0100",IF('個人種目エントリー（女子用）'!K49="200","0200",IF('個人種目エントリー（女子用）'!K49="25","0025",IF('個人種目エントリー（女子用）'!K49="800","0800",IF('個人種目エントリー（女子用）'!K49="1500","1500"," ")))))))</f>
        <v xml:space="preserve">  </v>
      </c>
      <c r="S43" s="55" t="str">
        <f>IF('個人種目エントリー（女子用）'!M49="","",ASC(IF(LEN('個人種目エントリー（女子用）'!N49)=1,"0"&amp;'個人種目エントリー（女子用）'!N49,'個人種目エントリー（女子用）'!N49))&amp;ASC(IF(LEN('個人種目エントリー（女子用）'!O49)=1,"0"&amp;'個人種目エントリー（女子用）'!O49,'個人種目エントリー（女子用）'!O49))&amp;"."&amp;IF('個人種目エントリー（女子用）'!P49="","0",'個人種目エントリー（女子用）'!P49))</f>
        <v/>
      </c>
      <c r="T43" s="55" t="str">
        <f>ASC(IF('個人種目エントリー（女子用）'!S49="自由形","1",IF('個人種目エントリー（女子用）'!S49="背泳ぎ","2",IF('個人種目エントリー（女子用）'!S49="平泳ぎ","3",IF('個人種目エントリー（女子用）'!S49="ﾊﾞﾀﾌﾗｲ","4",IF('個人種目エントリー（女子用）'!S49="個人ﾒﾄﾞﾚｰ","5"," ")))))&amp;IF('個人種目エントリー（女子用）'!Q49="50","0050",IF('個人種目エントリー（女子用）'!Q49="100","0100",IF('個人種目エントリー（女子用）'!Q49="200","0200",IF('個人種目エントリー（女子用）'!Q49="25","0025",IF('個人種目エントリー（女子用）'!Q49="800","0800",IF('個人種目エントリー（女子用）'!Q49="1500","1500"," ")))))))</f>
        <v xml:space="preserve">  </v>
      </c>
      <c r="U43" s="55" t="str">
        <f>IF('個人種目エントリー（女子用）'!S49="","",ASC(IF(LEN('個人種目エントリー（女子用）'!T49)=1,"0"&amp;'個人種目エントリー（女子用）'!T49,'個人種目エントリー（女子用）'!T49))&amp;ASC(IF(LEN('個人種目エントリー（女子用）'!U49)=1,"0"&amp;'個人種目エントリー（女子用）'!U49,'個人種目エントリー（女子用）'!U49))&amp;"."&amp;IF('個人種目エントリー（女子用）'!V49="","0",'個人種目エントリー（女子用）'!V49))</f>
        <v/>
      </c>
      <c r="V43" s="55" t="str">
        <f>ASC(IF('個人種目エントリー（女子用）'!Y49="自由形","1",IF('個人種目エントリー（女子用）'!Y49="背泳ぎ","2",IF('個人種目エントリー（女子用）'!Y49="平泳ぎ","3",IF('個人種目エントリー（女子用）'!Y49="ﾊﾞﾀﾌﾗｲ","4",IF('個人種目エントリー（女子用）'!Y49="個人ﾒﾄﾞﾚｰ","5"," ")))))&amp;IF('個人種目エントリー（女子用）'!W49="50","0050",IF('個人種目エントリー（女子用）'!W49="100","0100",IF('個人種目エントリー（女子用）'!W49="200","0200",IF('個人種目エントリー（女子用）'!W49="25","0025",IF('個人種目エントリー（女子用）'!W49="800","0800",IF('個人種目エントリー（女子用）'!W49="1500","1500"," ")))))))</f>
        <v xml:space="preserve">  </v>
      </c>
      <c r="W43" s="55" t="str">
        <f>IF('個人種目エントリー（女子用）'!Y49="","",ASC(IF(LEN('個人種目エントリー（女子用）'!Z49)=1,"0"&amp;'個人種目エントリー（女子用）'!Z49,'個人種目エントリー（女子用）'!Z49))&amp;ASC(IF(LEN('個人種目エントリー（女子用）'!AA49)=1,"0"&amp;'個人種目エントリー（女子用）'!AA49,'個人種目エントリー（女子用）'!AA49))&amp;"."&amp;IF('個人種目エントリー（女子用）'!AB49="","0",'個人種目エントリー（女子用）'!AB49))</f>
        <v/>
      </c>
      <c r="X43" s="53" t="s">
        <v>106</v>
      </c>
      <c r="Y43" s="53" t="s">
        <v>106</v>
      </c>
      <c r="Z43" s="53" t="s">
        <v>106</v>
      </c>
      <c r="AA43" s="53" t="s">
        <v>106</v>
      </c>
      <c r="AB43" s="53" t="s">
        <v>106</v>
      </c>
      <c r="AC43" s="53" t="s">
        <v>106</v>
      </c>
      <c r="AD43" s="53" t="s">
        <v>106</v>
      </c>
      <c r="AE43" s="53" t="s">
        <v>106</v>
      </c>
      <c r="AF43" s="53" t="s">
        <v>106</v>
      </c>
      <c r="AG43" s="53" t="s">
        <v>106</v>
      </c>
      <c r="AH43" s="53" t="s">
        <v>106</v>
      </c>
      <c r="AI43" s="53" t="s">
        <v>106</v>
      </c>
      <c r="AJ43" s="53" t="s">
        <v>106</v>
      </c>
      <c r="AK43" s="53" t="s">
        <v>106</v>
      </c>
    </row>
    <row r="44" spans="1:37" s="5" customFormat="1">
      <c r="A44" s="55">
        <v>43</v>
      </c>
      <c r="B44" s="55" t="str">
        <f>IF(D44="","",基本データ入力!$L$9&amp;RIGHT(F44,6)&amp;IF('個人種目エントリー（女子用）'!A50="男子",1,5))</f>
        <v/>
      </c>
      <c r="C44" s="55" t="str">
        <f>IF('個人種目エントリー（女子用）'!A50="","",ASC(IF('個人種目エントリー（女子用）'!A50="男子",1,2)))</f>
        <v>2</v>
      </c>
      <c r="D44" s="55" t="str">
        <f>IF('個人種目エントリー（女子用）'!B50="","",'個人種目エントリー（女子用）'!B50)</f>
        <v/>
      </c>
      <c r="E44" s="55" t="str">
        <f>IF(D44="","",ASC('個人種目エントリー（女子用）'!C50))</f>
        <v/>
      </c>
      <c r="F44" s="55" t="str">
        <f>'提出用出場認知書（女子用）'!H55&amp;IF(LEN('提出用出場認知書（女子用）'!I55)=1,"0"&amp;'提出用出場認知書（女子用）'!I55,'提出用出場認知書（女子用）'!I55)&amp;IF(LEN('提出用出場認知書（女子用）'!J55)=1,"0"&amp;'提出用出場認知書（女子用）'!J55,'提出用出場認知書（女子用）'!J55)</f>
        <v/>
      </c>
      <c r="G44" s="55" t="str">
        <f>IF(D44="","",IF('個人種目エントリー（女子用）'!G50="小",1,IF('個人種目エントリー（女子用）'!G50="中",2,IF('個人種目エントリー（女子用）'!G50="高",3,IF('個人種目エントリー（女子用）'!G50="大",4,5)))))</f>
        <v/>
      </c>
      <c r="H44" s="55" t="str">
        <f>ASC('個人種目エントリー（女子用）'!H50)</f>
        <v/>
      </c>
      <c r="I44" s="55" t="str">
        <f>ASC('提出用出場認知書（女子用）'!K55)</f>
        <v/>
      </c>
      <c r="J44" s="55"/>
      <c r="K44" s="55" t="str">
        <f>'個人種目エントリー（女子用）'!J50</f>
        <v/>
      </c>
      <c r="L44" s="53" t="str">
        <f>IF(K44="","",基本データ入力!$D$8)</f>
        <v/>
      </c>
      <c r="M44" s="53"/>
      <c r="N44" s="53"/>
      <c r="O44" s="53"/>
      <c r="P44" s="53"/>
      <c r="Q44" s="53"/>
      <c r="R44" s="55" t="str">
        <f>ASC(IF('個人種目エントリー（女子用）'!M50="自由形","1",IF('個人種目エントリー（女子用）'!M50="背泳ぎ","2",IF('個人種目エントリー（女子用）'!M50="平泳ぎ","3",IF('個人種目エントリー（女子用）'!M50="ﾊﾞﾀﾌﾗｲ","4",IF('個人種目エントリー（女子用）'!M50="個人ﾒﾄﾞﾚｰ","5"," ")))))&amp;IF('個人種目エントリー（女子用）'!K50="50","0050",IF('個人種目エントリー（女子用）'!K50="100","0100",IF('個人種目エントリー（女子用）'!K50="200","0200",IF('個人種目エントリー（女子用）'!K50="25","0025",IF('個人種目エントリー（女子用）'!K50="800","0800",IF('個人種目エントリー（女子用）'!K50="1500","1500"," ")))))))</f>
        <v xml:space="preserve">  </v>
      </c>
      <c r="S44" s="55" t="str">
        <f>IF('個人種目エントリー（女子用）'!M50="","",ASC(IF(LEN('個人種目エントリー（女子用）'!N50)=1,"0"&amp;'個人種目エントリー（女子用）'!N50,'個人種目エントリー（女子用）'!N50))&amp;ASC(IF(LEN('個人種目エントリー（女子用）'!O50)=1,"0"&amp;'個人種目エントリー（女子用）'!O50,'個人種目エントリー（女子用）'!O50))&amp;"."&amp;IF('個人種目エントリー（女子用）'!P50="","0",'個人種目エントリー（女子用）'!P50))</f>
        <v/>
      </c>
      <c r="T44" s="55" t="str">
        <f>ASC(IF('個人種目エントリー（女子用）'!S50="自由形","1",IF('個人種目エントリー（女子用）'!S50="背泳ぎ","2",IF('個人種目エントリー（女子用）'!S50="平泳ぎ","3",IF('個人種目エントリー（女子用）'!S50="ﾊﾞﾀﾌﾗｲ","4",IF('個人種目エントリー（女子用）'!S50="個人ﾒﾄﾞﾚｰ","5"," ")))))&amp;IF('個人種目エントリー（女子用）'!Q50="50","0050",IF('個人種目エントリー（女子用）'!Q50="100","0100",IF('個人種目エントリー（女子用）'!Q50="200","0200",IF('個人種目エントリー（女子用）'!Q50="25","0025",IF('個人種目エントリー（女子用）'!Q50="800","0800",IF('個人種目エントリー（女子用）'!Q50="1500","1500"," ")))))))</f>
        <v xml:space="preserve">  </v>
      </c>
      <c r="U44" s="55" t="str">
        <f>IF('個人種目エントリー（女子用）'!S50="","",ASC(IF(LEN('個人種目エントリー（女子用）'!T50)=1,"0"&amp;'個人種目エントリー（女子用）'!T50,'個人種目エントリー（女子用）'!T50))&amp;ASC(IF(LEN('個人種目エントリー（女子用）'!U50)=1,"0"&amp;'個人種目エントリー（女子用）'!U50,'個人種目エントリー（女子用）'!U50))&amp;"."&amp;IF('個人種目エントリー（女子用）'!V50="","0",'個人種目エントリー（女子用）'!V50))</f>
        <v/>
      </c>
      <c r="V44" s="55" t="str">
        <f>ASC(IF('個人種目エントリー（女子用）'!Y50="自由形","1",IF('個人種目エントリー（女子用）'!Y50="背泳ぎ","2",IF('個人種目エントリー（女子用）'!Y50="平泳ぎ","3",IF('個人種目エントリー（女子用）'!Y50="ﾊﾞﾀﾌﾗｲ","4",IF('個人種目エントリー（女子用）'!Y50="個人ﾒﾄﾞﾚｰ","5"," ")))))&amp;IF('個人種目エントリー（女子用）'!W50="50","0050",IF('個人種目エントリー（女子用）'!W50="100","0100",IF('個人種目エントリー（女子用）'!W50="200","0200",IF('個人種目エントリー（女子用）'!W50="25","0025",IF('個人種目エントリー（女子用）'!W50="800","0800",IF('個人種目エントリー（女子用）'!W50="1500","1500"," ")))))))</f>
        <v xml:space="preserve">  </v>
      </c>
      <c r="W44" s="55" t="str">
        <f>IF('個人種目エントリー（女子用）'!Y50="","",ASC(IF(LEN('個人種目エントリー（女子用）'!Z50)=1,"0"&amp;'個人種目エントリー（女子用）'!Z50,'個人種目エントリー（女子用）'!Z50))&amp;ASC(IF(LEN('個人種目エントリー（女子用）'!AA50)=1,"0"&amp;'個人種目エントリー（女子用）'!AA50,'個人種目エントリー（女子用）'!AA50))&amp;"."&amp;IF('個人種目エントリー（女子用）'!AB50="","0",'個人種目エントリー（女子用）'!AB50))</f>
        <v/>
      </c>
      <c r="X44" s="53" t="s">
        <v>106</v>
      </c>
      <c r="Y44" s="53" t="s">
        <v>106</v>
      </c>
      <c r="Z44" s="53" t="s">
        <v>106</v>
      </c>
      <c r="AA44" s="53" t="s">
        <v>106</v>
      </c>
      <c r="AB44" s="53" t="s">
        <v>106</v>
      </c>
      <c r="AC44" s="53" t="s">
        <v>106</v>
      </c>
      <c r="AD44" s="53" t="s">
        <v>106</v>
      </c>
      <c r="AE44" s="53" t="s">
        <v>106</v>
      </c>
      <c r="AF44" s="53" t="s">
        <v>106</v>
      </c>
      <c r="AG44" s="53" t="s">
        <v>106</v>
      </c>
      <c r="AH44" s="53" t="s">
        <v>106</v>
      </c>
      <c r="AI44" s="53" t="s">
        <v>106</v>
      </c>
      <c r="AJ44" s="53" t="s">
        <v>106</v>
      </c>
      <c r="AK44" s="53" t="s">
        <v>106</v>
      </c>
    </row>
    <row r="45" spans="1:37" s="5" customFormat="1">
      <c r="A45" s="55">
        <v>44</v>
      </c>
      <c r="B45" s="55" t="str">
        <f>IF(D45="","",基本データ入力!$L$9&amp;RIGHT(F45,6)&amp;IF('個人種目エントリー（女子用）'!A51="男子",1,5))</f>
        <v/>
      </c>
      <c r="C45" s="55" t="str">
        <f>IF('個人種目エントリー（女子用）'!A51="","",ASC(IF('個人種目エントリー（女子用）'!A51="男子",1,2)))</f>
        <v>2</v>
      </c>
      <c r="D45" s="55" t="str">
        <f>IF('個人種目エントリー（女子用）'!B51="","",'個人種目エントリー（女子用）'!B51)</f>
        <v/>
      </c>
      <c r="E45" s="55" t="str">
        <f>IF(D45="","",ASC('個人種目エントリー（女子用）'!C51))</f>
        <v/>
      </c>
      <c r="F45" s="55" t="str">
        <f>'提出用出場認知書（女子用）'!H56&amp;IF(LEN('提出用出場認知書（女子用）'!I56)=1,"0"&amp;'提出用出場認知書（女子用）'!I56,'提出用出場認知書（女子用）'!I56)&amp;IF(LEN('提出用出場認知書（女子用）'!J56)=1,"0"&amp;'提出用出場認知書（女子用）'!J56,'提出用出場認知書（女子用）'!J56)</f>
        <v/>
      </c>
      <c r="G45" s="55" t="str">
        <f>IF(D45="","",IF('個人種目エントリー（女子用）'!G51="小",1,IF('個人種目エントリー（女子用）'!G51="中",2,IF('個人種目エントリー（女子用）'!G51="高",3,IF('個人種目エントリー（女子用）'!G51="大",4,5)))))</f>
        <v/>
      </c>
      <c r="H45" s="55" t="str">
        <f>ASC('個人種目エントリー（女子用）'!H51)</f>
        <v/>
      </c>
      <c r="I45" s="55" t="str">
        <f>ASC('提出用出場認知書（女子用）'!K56)</f>
        <v/>
      </c>
      <c r="J45" s="55"/>
      <c r="K45" s="55" t="str">
        <f>'個人種目エントリー（女子用）'!J51</f>
        <v/>
      </c>
      <c r="L45" s="53" t="str">
        <f>IF(K45="","",基本データ入力!$D$8)</f>
        <v/>
      </c>
      <c r="M45" s="53"/>
      <c r="N45" s="53"/>
      <c r="O45" s="53"/>
      <c r="P45" s="53"/>
      <c r="Q45" s="53"/>
      <c r="R45" s="55" t="str">
        <f>ASC(IF('個人種目エントリー（女子用）'!M51="自由形","1",IF('個人種目エントリー（女子用）'!M51="背泳ぎ","2",IF('個人種目エントリー（女子用）'!M51="平泳ぎ","3",IF('個人種目エントリー（女子用）'!M51="ﾊﾞﾀﾌﾗｲ","4",IF('個人種目エントリー（女子用）'!M51="個人ﾒﾄﾞﾚｰ","5"," ")))))&amp;IF('個人種目エントリー（女子用）'!K51="50","0050",IF('個人種目エントリー（女子用）'!K51="100","0100",IF('個人種目エントリー（女子用）'!K51="200","0200",IF('個人種目エントリー（女子用）'!K51="25","0025",IF('個人種目エントリー（女子用）'!K51="800","0800",IF('個人種目エントリー（女子用）'!K51="1500","1500"," ")))))))</f>
        <v xml:space="preserve">  </v>
      </c>
      <c r="S45" s="55" t="str">
        <f>IF('個人種目エントリー（女子用）'!M51="","",ASC(IF(LEN('個人種目エントリー（女子用）'!N51)=1,"0"&amp;'個人種目エントリー（女子用）'!N51,'個人種目エントリー（女子用）'!N51))&amp;ASC(IF(LEN('個人種目エントリー（女子用）'!O51)=1,"0"&amp;'個人種目エントリー（女子用）'!O51,'個人種目エントリー（女子用）'!O51))&amp;"."&amp;IF('個人種目エントリー（女子用）'!P51="","0",'個人種目エントリー（女子用）'!P51))</f>
        <v/>
      </c>
      <c r="T45" s="55" t="str">
        <f>ASC(IF('個人種目エントリー（女子用）'!S51="自由形","1",IF('個人種目エントリー（女子用）'!S51="背泳ぎ","2",IF('個人種目エントリー（女子用）'!S51="平泳ぎ","3",IF('個人種目エントリー（女子用）'!S51="ﾊﾞﾀﾌﾗｲ","4",IF('個人種目エントリー（女子用）'!S51="個人ﾒﾄﾞﾚｰ","5"," ")))))&amp;IF('個人種目エントリー（女子用）'!Q51="50","0050",IF('個人種目エントリー（女子用）'!Q51="100","0100",IF('個人種目エントリー（女子用）'!Q51="200","0200",IF('個人種目エントリー（女子用）'!Q51="25","0025",IF('個人種目エントリー（女子用）'!Q51="800","0800",IF('個人種目エントリー（女子用）'!Q51="1500","1500"," ")))))))</f>
        <v xml:space="preserve">  </v>
      </c>
      <c r="U45" s="55" t="str">
        <f>IF('個人種目エントリー（女子用）'!S51="","",ASC(IF(LEN('個人種目エントリー（女子用）'!T51)=1,"0"&amp;'個人種目エントリー（女子用）'!T51,'個人種目エントリー（女子用）'!T51))&amp;ASC(IF(LEN('個人種目エントリー（女子用）'!U51)=1,"0"&amp;'個人種目エントリー（女子用）'!U51,'個人種目エントリー（女子用）'!U51))&amp;"."&amp;IF('個人種目エントリー（女子用）'!V51="","0",'個人種目エントリー（女子用）'!V51))</f>
        <v/>
      </c>
      <c r="V45" s="55" t="str">
        <f>ASC(IF('個人種目エントリー（女子用）'!Y51="自由形","1",IF('個人種目エントリー（女子用）'!Y51="背泳ぎ","2",IF('個人種目エントリー（女子用）'!Y51="平泳ぎ","3",IF('個人種目エントリー（女子用）'!Y51="ﾊﾞﾀﾌﾗｲ","4",IF('個人種目エントリー（女子用）'!Y51="個人ﾒﾄﾞﾚｰ","5"," ")))))&amp;IF('個人種目エントリー（女子用）'!W51="50","0050",IF('個人種目エントリー（女子用）'!W51="100","0100",IF('個人種目エントリー（女子用）'!W51="200","0200",IF('個人種目エントリー（女子用）'!W51="25","0025",IF('個人種目エントリー（女子用）'!W51="800","0800",IF('個人種目エントリー（女子用）'!W51="1500","1500"," ")))))))</f>
        <v xml:space="preserve">  </v>
      </c>
      <c r="W45" s="55" t="str">
        <f>IF('個人種目エントリー（女子用）'!Y51="","",ASC(IF(LEN('個人種目エントリー（女子用）'!Z51)=1,"0"&amp;'個人種目エントリー（女子用）'!Z51,'個人種目エントリー（女子用）'!Z51))&amp;ASC(IF(LEN('個人種目エントリー（女子用）'!AA51)=1,"0"&amp;'個人種目エントリー（女子用）'!AA51,'個人種目エントリー（女子用）'!AA51))&amp;"."&amp;IF('個人種目エントリー（女子用）'!AB51="","0",'個人種目エントリー（女子用）'!AB51))</f>
        <v/>
      </c>
      <c r="X45" s="53" t="s">
        <v>106</v>
      </c>
      <c r="Y45" s="53" t="s">
        <v>106</v>
      </c>
      <c r="Z45" s="53" t="s">
        <v>106</v>
      </c>
      <c r="AA45" s="53" t="s">
        <v>106</v>
      </c>
      <c r="AB45" s="53" t="s">
        <v>106</v>
      </c>
      <c r="AC45" s="53" t="s">
        <v>106</v>
      </c>
      <c r="AD45" s="53" t="s">
        <v>106</v>
      </c>
      <c r="AE45" s="53" t="s">
        <v>106</v>
      </c>
      <c r="AF45" s="53" t="s">
        <v>106</v>
      </c>
      <c r="AG45" s="53" t="s">
        <v>106</v>
      </c>
      <c r="AH45" s="53" t="s">
        <v>106</v>
      </c>
      <c r="AI45" s="53" t="s">
        <v>106</v>
      </c>
      <c r="AJ45" s="53" t="s">
        <v>106</v>
      </c>
      <c r="AK45" s="53" t="s">
        <v>106</v>
      </c>
    </row>
    <row r="46" spans="1:37" s="5" customFormat="1">
      <c r="A46" s="55">
        <v>45</v>
      </c>
      <c r="B46" s="55" t="str">
        <f>IF(D46="","",基本データ入力!$L$9&amp;RIGHT(F46,6)&amp;IF('個人種目エントリー（女子用）'!A52="男子",1,5))</f>
        <v/>
      </c>
      <c r="C46" s="55" t="str">
        <f>IF('個人種目エントリー（女子用）'!A52="","",ASC(IF('個人種目エントリー（女子用）'!A52="男子",1,2)))</f>
        <v>2</v>
      </c>
      <c r="D46" s="55" t="str">
        <f>IF('個人種目エントリー（女子用）'!B52="","",'個人種目エントリー（女子用）'!B52)</f>
        <v/>
      </c>
      <c r="E46" s="55" t="str">
        <f>IF(D46="","",ASC('個人種目エントリー（女子用）'!C52))</f>
        <v/>
      </c>
      <c r="F46" s="55" t="str">
        <f>'提出用出場認知書（女子用）'!H57&amp;IF(LEN('提出用出場認知書（女子用）'!I57)=1,"0"&amp;'提出用出場認知書（女子用）'!I57,'提出用出場認知書（女子用）'!I57)&amp;IF(LEN('提出用出場認知書（女子用）'!J57)=1,"0"&amp;'提出用出場認知書（女子用）'!J57,'提出用出場認知書（女子用）'!J57)</f>
        <v/>
      </c>
      <c r="G46" s="55" t="str">
        <f>IF(D46="","",IF('個人種目エントリー（女子用）'!G52="小",1,IF('個人種目エントリー（女子用）'!G52="中",2,IF('個人種目エントリー（女子用）'!G52="高",3,IF('個人種目エントリー（女子用）'!G52="大",4,5)))))</f>
        <v/>
      </c>
      <c r="H46" s="55" t="str">
        <f>ASC('個人種目エントリー（女子用）'!H52)</f>
        <v/>
      </c>
      <c r="I46" s="55" t="str">
        <f>ASC('提出用出場認知書（女子用）'!K57)</f>
        <v/>
      </c>
      <c r="J46" s="55"/>
      <c r="K46" s="55" t="str">
        <f>'個人種目エントリー（女子用）'!J52</f>
        <v/>
      </c>
      <c r="L46" s="53" t="str">
        <f>IF(K46="","",基本データ入力!$D$8)</f>
        <v/>
      </c>
      <c r="M46" s="53"/>
      <c r="N46" s="53"/>
      <c r="O46" s="53"/>
      <c r="P46" s="53"/>
      <c r="Q46" s="53"/>
      <c r="R46" s="55" t="str">
        <f>ASC(IF('個人種目エントリー（女子用）'!M52="自由形","1",IF('個人種目エントリー（女子用）'!M52="背泳ぎ","2",IF('個人種目エントリー（女子用）'!M52="平泳ぎ","3",IF('個人種目エントリー（女子用）'!M52="ﾊﾞﾀﾌﾗｲ","4",IF('個人種目エントリー（女子用）'!M52="個人ﾒﾄﾞﾚｰ","5"," ")))))&amp;IF('個人種目エントリー（女子用）'!K52="50","0050",IF('個人種目エントリー（女子用）'!K52="100","0100",IF('個人種目エントリー（女子用）'!K52="200","0200",IF('個人種目エントリー（女子用）'!K52="25","0025",IF('個人種目エントリー（女子用）'!K52="800","0800",IF('個人種目エントリー（女子用）'!K52="1500","1500"," ")))))))</f>
        <v xml:space="preserve">  </v>
      </c>
      <c r="S46" s="55" t="str">
        <f>IF('個人種目エントリー（女子用）'!M52="","",ASC(IF(LEN('個人種目エントリー（女子用）'!N52)=1,"0"&amp;'個人種目エントリー（女子用）'!N52,'個人種目エントリー（女子用）'!N52))&amp;ASC(IF(LEN('個人種目エントリー（女子用）'!O52)=1,"0"&amp;'個人種目エントリー（女子用）'!O52,'個人種目エントリー（女子用）'!O52))&amp;"."&amp;IF('個人種目エントリー（女子用）'!P52="","0",'個人種目エントリー（女子用）'!P52))</f>
        <v/>
      </c>
      <c r="T46" s="55" t="str">
        <f>ASC(IF('個人種目エントリー（女子用）'!S52="自由形","1",IF('個人種目エントリー（女子用）'!S52="背泳ぎ","2",IF('個人種目エントリー（女子用）'!S52="平泳ぎ","3",IF('個人種目エントリー（女子用）'!S52="ﾊﾞﾀﾌﾗｲ","4",IF('個人種目エントリー（女子用）'!S52="個人ﾒﾄﾞﾚｰ","5"," ")))))&amp;IF('個人種目エントリー（女子用）'!Q52="50","0050",IF('個人種目エントリー（女子用）'!Q52="100","0100",IF('個人種目エントリー（女子用）'!Q52="200","0200",IF('個人種目エントリー（女子用）'!Q52="25","0025",IF('個人種目エントリー（女子用）'!Q52="800","0800",IF('個人種目エントリー（女子用）'!Q52="1500","1500"," ")))))))</f>
        <v xml:space="preserve">  </v>
      </c>
      <c r="U46" s="55" t="str">
        <f>IF('個人種目エントリー（女子用）'!S52="","",ASC(IF(LEN('個人種目エントリー（女子用）'!T52)=1,"0"&amp;'個人種目エントリー（女子用）'!T52,'個人種目エントリー（女子用）'!T52))&amp;ASC(IF(LEN('個人種目エントリー（女子用）'!U52)=1,"0"&amp;'個人種目エントリー（女子用）'!U52,'個人種目エントリー（女子用）'!U52))&amp;"."&amp;IF('個人種目エントリー（女子用）'!V52="","0",'個人種目エントリー（女子用）'!V52))</f>
        <v/>
      </c>
      <c r="V46" s="55" t="str">
        <f>ASC(IF('個人種目エントリー（女子用）'!Y52="自由形","1",IF('個人種目エントリー（女子用）'!Y52="背泳ぎ","2",IF('個人種目エントリー（女子用）'!Y52="平泳ぎ","3",IF('個人種目エントリー（女子用）'!Y52="ﾊﾞﾀﾌﾗｲ","4",IF('個人種目エントリー（女子用）'!Y52="個人ﾒﾄﾞﾚｰ","5"," ")))))&amp;IF('個人種目エントリー（女子用）'!W52="50","0050",IF('個人種目エントリー（女子用）'!W52="100","0100",IF('個人種目エントリー（女子用）'!W52="200","0200",IF('個人種目エントリー（女子用）'!W52="25","0025",IF('個人種目エントリー（女子用）'!W52="800","0800",IF('個人種目エントリー（女子用）'!W52="1500","1500"," ")))))))</f>
        <v xml:space="preserve">  </v>
      </c>
      <c r="W46" s="55" t="str">
        <f>IF('個人種目エントリー（女子用）'!Y52="","",ASC(IF(LEN('個人種目エントリー（女子用）'!Z52)=1,"0"&amp;'個人種目エントリー（女子用）'!Z52,'個人種目エントリー（女子用）'!Z52))&amp;ASC(IF(LEN('個人種目エントリー（女子用）'!AA52)=1,"0"&amp;'個人種目エントリー（女子用）'!AA52,'個人種目エントリー（女子用）'!AA52))&amp;"."&amp;IF('個人種目エントリー（女子用）'!AB52="","0",'個人種目エントリー（女子用）'!AB52))</f>
        <v/>
      </c>
      <c r="X46" s="53" t="s">
        <v>106</v>
      </c>
      <c r="Y46" s="53" t="s">
        <v>106</v>
      </c>
      <c r="Z46" s="53" t="s">
        <v>106</v>
      </c>
      <c r="AA46" s="53" t="s">
        <v>106</v>
      </c>
      <c r="AB46" s="53" t="s">
        <v>106</v>
      </c>
      <c r="AC46" s="53" t="s">
        <v>106</v>
      </c>
      <c r="AD46" s="53" t="s">
        <v>106</v>
      </c>
      <c r="AE46" s="53" t="s">
        <v>106</v>
      </c>
      <c r="AF46" s="53" t="s">
        <v>106</v>
      </c>
      <c r="AG46" s="53" t="s">
        <v>106</v>
      </c>
      <c r="AH46" s="53" t="s">
        <v>106</v>
      </c>
      <c r="AI46" s="53" t="s">
        <v>106</v>
      </c>
      <c r="AJ46" s="53" t="s">
        <v>106</v>
      </c>
      <c r="AK46" s="53" t="s">
        <v>106</v>
      </c>
    </row>
    <row r="47" spans="1:37" s="5" customFormat="1">
      <c r="A47" s="55">
        <v>46</v>
      </c>
      <c r="B47" s="55" t="str">
        <f>IF(D47="","",基本データ入力!$L$9&amp;RIGHT(F47,6)&amp;IF('個人種目エントリー（女子用）'!A53="男子",1,5))</f>
        <v/>
      </c>
      <c r="C47" s="55" t="str">
        <f>IF('個人種目エントリー（女子用）'!A53="","",ASC(IF('個人種目エントリー（女子用）'!A53="男子",1,2)))</f>
        <v>2</v>
      </c>
      <c r="D47" s="55" t="str">
        <f>IF('個人種目エントリー（女子用）'!B53="","",'個人種目エントリー（女子用）'!B53)</f>
        <v/>
      </c>
      <c r="E47" s="55" t="str">
        <f>IF(D47="","",ASC('個人種目エントリー（女子用）'!C53))</f>
        <v/>
      </c>
      <c r="F47" s="55" t="str">
        <f>'提出用出場認知書（女子用）'!H58&amp;IF(LEN('提出用出場認知書（女子用）'!I58)=1,"0"&amp;'提出用出場認知書（女子用）'!I58,'提出用出場認知書（女子用）'!I58)&amp;IF(LEN('提出用出場認知書（女子用）'!J58)=1,"0"&amp;'提出用出場認知書（女子用）'!J58,'提出用出場認知書（女子用）'!J58)</f>
        <v/>
      </c>
      <c r="G47" s="55" t="str">
        <f>IF(D47="","",IF('個人種目エントリー（女子用）'!G53="小",1,IF('個人種目エントリー（女子用）'!G53="中",2,IF('個人種目エントリー（女子用）'!G53="高",3,IF('個人種目エントリー（女子用）'!G53="大",4,5)))))</f>
        <v/>
      </c>
      <c r="H47" s="55" t="str">
        <f>ASC('個人種目エントリー（女子用）'!H53)</f>
        <v/>
      </c>
      <c r="I47" s="55" t="str">
        <f>ASC('提出用出場認知書（女子用）'!K58)</f>
        <v/>
      </c>
      <c r="J47" s="55"/>
      <c r="K47" s="55" t="str">
        <f>'個人種目エントリー（女子用）'!J53</f>
        <v/>
      </c>
      <c r="L47" s="53" t="str">
        <f>IF(K47="","",基本データ入力!$D$8)</f>
        <v/>
      </c>
      <c r="M47" s="53"/>
      <c r="N47" s="53"/>
      <c r="O47" s="53"/>
      <c r="P47" s="53"/>
      <c r="Q47" s="53"/>
      <c r="R47" s="55" t="str">
        <f>ASC(IF('個人種目エントリー（女子用）'!M53="自由形","1",IF('個人種目エントリー（女子用）'!M53="背泳ぎ","2",IF('個人種目エントリー（女子用）'!M53="平泳ぎ","3",IF('個人種目エントリー（女子用）'!M53="ﾊﾞﾀﾌﾗｲ","4",IF('個人種目エントリー（女子用）'!M53="個人ﾒﾄﾞﾚｰ","5"," ")))))&amp;IF('個人種目エントリー（女子用）'!K53="50","0050",IF('個人種目エントリー（女子用）'!K53="100","0100",IF('個人種目エントリー（女子用）'!K53="200","0200",IF('個人種目エントリー（女子用）'!K53="25","0025",IF('個人種目エントリー（女子用）'!K53="800","0800",IF('個人種目エントリー（女子用）'!K53="1500","1500"," ")))))))</f>
        <v xml:space="preserve">  </v>
      </c>
      <c r="S47" s="55" t="str">
        <f>IF('個人種目エントリー（女子用）'!M53="","",ASC(IF(LEN('個人種目エントリー（女子用）'!N53)=1,"0"&amp;'個人種目エントリー（女子用）'!N53,'個人種目エントリー（女子用）'!N53))&amp;ASC(IF(LEN('個人種目エントリー（女子用）'!O53)=1,"0"&amp;'個人種目エントリー（女子用）'!O53,'個人種目エントリー（女子用）'!O53))&amp;"."&amp;IF('個人種目エントリー（女子用）'!P53="","0",'個人種目エントリー（女子用）'!P53))</f>
        <v/>
      </c>
      <c r="T47" s="55" t="str">
        <f>ASC(IF('個人種目エントリー（女子用）'!S53="自由形","1",IF('個人種目エントリー（女子用）'!S53="背泳ぎ","2",IF('個人種目エントリー（女子用）'!S53="平泳ぎ","3",IF('個人種目エントリー（女子用）'!S53="ﾊﾞﾀﾌﾗｲ","4",IF('個人種目エントリー（女子用）'!S53="個人ﾒﾄﾞﾚｰ","5"," ")))))&amp;IF('個人種目エントリー（女子用）'!Q53="50","0050",IF('個人種目エントリー（女子用）'!Q53="100","0100",IF('個人種目エントリー（女子用）'!Q53="200","0200",IF('個人種目エントリー（女子用）'!Q53="25","0025",IF('個人種目エントリー（女子用）'!Q53="800","0800",IF('個人種目エントリー（女子用）'!Q53="1500","1500"," ")))))))</f>
        <v xml:space="preserve">  </v>
      </c>
      <c r="U47" s="55" t="str">
        <f>IF('個人種目エントリー（女子用）'!S53="","",ASC(IF(LEN('個人種目エントリー（女子用）'!T53)=1,"0"&amp;'個人種目エントリー（女子用）'!T53,'個人種目エントリー（女子用）'!T53))&amp;ASC(IF(LEN('個人種目エントリー（女子用）'!U53)=1,"0"&amp;'個人種目エントリー（女子用）'!U53,'個人種目エントリー（女子用）'!U53))&amp;"."&amp;IF('個人種目エントリー（女子用）'!V53="","0",'個人種目エントリー（女子用）'!V53))</f>
        <v/>
      </c>
      <c r="V47" s="55" t="str">
        <f>ASC(IF('個人種目エントリー（女子用）'!Y53="自由形","1",IF('個人種目エントリー（女子用）'!Y53="背泳ぎ","2",IF('個人種目エントリー（女子用）'!Y53="平泳ぎ","3",IF('個人種目エントリー（女子用）'!Y53="ﾊﾞﾀﾌﾗｲ","4",IF('個人種目エントリー（女子用）'!Y53="個人ﾒﾄﾞﾚｰ","5"," ")))))&amp;IF('個人種目エントリー（女子用）'!W53="50","0050",IF('個人種目エントリー（女子用）'!W53="100","0100",IF('個人種目エントリー（女子用）'!W53="200","0200",IF('個人種目エントリー（女子用）'!W53="25","0025",IF('個人種目エントリー（女子用）'!W53="800","0800",IF('個人種目エントリー（女子用）'!W53="1500","1500"," ")))))))</f>
        <v xml:space="preserve">  </v>
      </c>
      <c r="W47" s="55" t="str">
        <f>IF('個人種目エントリー（女子用）'!Y53="","",ASC(IF(LEN('個人種目エントリー（女子用）'!Z53)=1,"0"&amp;'個人種目エントリー（女子用）'!Z53,'個人種目エントリー（女子用）'!Z53))&amp;ASC(IF(LEN('個人種目エントリー（女子用）'!AA53)=1,"0"&amp;'個人種目エントリー（女子用）'!AA53,'個人種目エントリー（女子用）'!AA53))&amp;"."&amp;IF('個人種目エントリー（女子用）'!AB53="","0",'個人種目エントリー（女子用）'!AB53))</f>
        <v/>
      </c>
      <c r="X47" s="53" t="s">
        <v>106</v>
      </c>
      <c r="Y47" s="53" t="s">
        <v>106</v>
      </c>
      <c r="Z47" s="53" t="s">
        <v>106</v>
      </c>
      <c r="AA47" s="53" t="s">
        <v>106</v>
      </c>
      <c r="AB47" s="53" t="s">
        <v>106</v>
      </c>
      <c r="AC47" s="53" t="s">
        <v>106</v>
      </c>
      <c r="AD47" s="53" t="s">
        <v>106</v>
      </c>
      <c r="AE47" s="53" t="s">
        <v>106</v>
      </c>
      <c r="AF47" s="53" t="s">
        <v>106</v>
      </c>
      <c r="AG47" s="53" t="s">
        <v>106</v>
      </c>
      <c r="AH47" s="53" t="s">
        <v>106</v>
      </c>
      <c r="AI47" s="53" t="s">
        <v>106</v>
      </c>
      <c r="AJ47" s="53" t="s">
        <v>106</v>
      </c>
      <c r="AK47" s="53" t="s">
        <v>106</v>
      </c>
    </row>
    <row r="48" spans="1:37" s="5" customFormat="1">
      <c r="A48" s="55">
        <v>47</v>
      </c>
      <c r="B48" s="55" t="str">
        <f>IF(D48="","",基本データ入力!$L$9&amp;RIGHT(F48,6)&amp;IF('個人種目エントリー（女子用）'!A54="男子",1,5))</f>
        <v/>
      </c>
      <c r="C48" s="55" t="str">
        <f>IF('個人種目エントリー（女子用）'!A54="","",ASC(IF('個人種目エントリー（女子用）'!A54="男子",1,2)))</f>
        <v>2</v>
      </c>
      <c r="D48" s="55" t="str">
        <f>IF('個人種目エントリー（女子用）'!B54="","",'個人種目エントリー（女子用）'!B54)</f>
        <v/>
      </c>
      <c r="E48" s="55" t="str">
        <f>IF(D48="","",ASC('個人種目エントリー（女子用）'!C54))</f>
        <v/>
      </c>
      <c r="F48" s="55" t="str">
        <f>'提出用出場認知書（女子用）'!H59&amp;IF(LEN('提出用出場認知書（女子用）'!I59)=1,"0"&amp;'提出用出場認知書（女子用）'!I59,'提出用出場認知書（女子用）'!I59)&amp;IF(LEN('提出用出場認知書（女子用）'!J59)=1,"0"&amp;'提出用出場認知書（女子用）'!J59,'提出用出場認知書（女子用）'!J59)</f>
        <v/>
      </c>
      <c r="G48" s="55" t="str">
        <f>IF(D48="","",IF('個人種目エントリー（女子用）'!G54="小",1,IF('個人種目エントリー（女子用）'!G54="中",2,IF('個人種目エントリー（女子用）'!G54="高",3,IF('個人種目エントリー（女子用）'!G54="大",4,5)))))</f>
        <v/>
      </c>
      <c r="H48" s="55" t="str">
        <f>ASC('個人種目エントリー（女子用）'!H54)</f>
        <v/>
      </c>
      <c r="I48" s="55" t="str">
        <f>ASC('提出用出場認知書（女子用）'!K59)</f>
        <v/>
      </c>
      <c r="J48" s="55"/>
      <c r="K48" s="55" t="str">
        <f>'個人種目エントリー（女子用）'!J54</f>
        <v/>
      </c>
      <c r="L48" s="53" t="str">
        <f>IF(K48="","",基本データ入力!$D$8)</f>
        <v/>
      </c>
      <c r="M48" s="53"/>
      <c r="N48" s="53"/>
      <c r="O48" s="53"/>
      <c r="P48" s="53"/>
      <c r="Q48" s="53"/>
      <c r="R48" s="55" t="str">
        <f>ASC(IF('個人種目エントリー（女子用）'!M54="自由形","1",IF('個人種目エントリー（女子用）'!M54="背泳ぎ","2",IF('個人種目エントリー（女子用）'!M54="平泳ぎ","3",IF('個人種目エントリー（女子用）'!M54="ﾊﾞﾀﾌﾗｲ","4",IF('個人種目エントリー（女子用）'!M54="個人ﾒﾄﾞﾚｰ","5"," ")))))&amp;IF('個人種目エントリー（女子用）'!K54="50","0050",IF('個人種目エントリー（女子用）'!K54="100","0100",IF('個人種目エントリー（女子用）'!K54="200","0200",IF('個人種目エントリー（女子用）'!K54="25","0025",IF('個人種目エントリー（女子用）'!K54="800","0800",IF('個人種目エントリー（女子用）'!K54="1500","1500"," ")))))))</f>
        <v xml:space="preserve">  </v>
      </c>
      <c r="S48" s="55" t="str">
        <f>IF('個人種目エントリー（女子用）'!M54="","",ASC(IF(LEN('個人種目エントリー（女子用）'!N54)=1,"0"&amp;'個人種目エントリー（女子用）'!N54,'個人種目エントリー（女子用）'!N54))&amp;ASC(IF(LEN('個人種目エントリー（女子用）'!O54)=1,"0"&amp;'個人種目エントリー（女子用）'!O54,'個人種目エントリー（女子用）'!O54))&amp;"."&amp;IF('個人種目エントリー（女子用）'!P54="","0",'個人種目エントリー（女子用）'!P54))</f>
        <v/>
      </c>
      <c r="T48" s="55" t="str">
        <f>ASC(IF('個人種目エントリー（女子用）'!S54="自由形","1",IF('個人種目エントリー（女子用）'!S54="背泳ぎ","2",IF('個人種目エントリー（女子用）'!S54="平泳ぎ","3",IF('個人種目エントリー（女子用）'!S54="ﾊﾞﾀﾌﾗｲ","4",IF('個人種目エントリー（女子用）'!S54="個人ﾒﾄﾞﾚｰ","5"," ")))))&amp;IF('個人種目エントリー（女子用）'!Q54="50","0050",IF('個人種目エントリー（女子用）'!Q54="100","0100",IF('個人種目エントリー（女子用）'!Q54="200","0200",IF('個人種目エントリー（女子用）'!Q54="25","0025",IF('個人種目エントリー（女子用）'!Q54="800","0800",IF('個人種目エントリー（女子用）'!Q54="1500","1500"," ")))))))</f>
        <v xml:space="preserve">  </v>
      </c>
      <c r="U48" s="55" t="str">
        <f>IF('個人種目エントリー（女子用）'!S54="","",ASC(IF(LEN('個人種目エントリー（女子用）'!T54)=1,"0"&amp;'個人種目エントリー（女子用）'!T54,'個人種目エントリー（女子用）'!T54))&amp;ASC(IF(LEN('個人種目エントリー（女子用）'!U54)=1,"0"&amp;'個人種目エントリー（女子用）'!U54,'個人種目エントリー（女子用）'!U54))&amp;"."&amp;IF('個人種目エントリー（女子用）'!V54="","0",'個人種目エントリー（女子用）'!V54))</f>
        <v/>
      </c>
      <c r="V48" s="55" t="str">
        <f>ASC(IF('個人種目エントリー（女子用）'!Y54="自由形","1",IF('個人種目エントリー（女子用）'!Y54="背泳ぎ","2",IF('個人種目エントリー（女子用）'!Y54="平泳ぎ","3",IF('個人種目エントリー（女子用）'!Y54="ﾊﾞﾀﾌﾗｲ","4",IF('個人種目エントリー（女子用）'!Y54="個人ﾒﾄﾞﾚｰ","5"," ")))))&amp;IF('個人種目エントリー（女子用）'!W54="50","0050",IF('個人種目エントリー（女子用）'!W54="100","0100",IF('個人種目エントリー（女子用）'!W54="200","0200",IF('個人種目エントリー（女子用）'!W54="25","0025",IF('個人種目エントリー（女子用）'!W54="800","0800",IF('個人種目エントリー（女子用）'!W54="1500","1500"," ")))))))</f>
        <v xml:space="preserve">  </v>
      </c>
      <c r="W48" s="55" t="str">
        <f>IF('個人種目エントリー（女子用）'!Y54="","",ASC(IF(LEN('個人種目エントリー（女子用）'!Z54)=1,"0"&amp;'個人種目エントリー（女子用）'!Z54,'個人種目エントリー（女子用）'!Z54))&amp;ASC(IF(LEN('個人種目エントリー（女子用）'!AA54)=1,"0"&amp;'個人種目エントリー（女子用）'!AA54,'個人種目エントリー（女子用）'!AA54))&amp;"."&amp;IF('個人種目エントリー（女子用）'!AB54="","0",'個人種目エントリー（女子用）'!AB54))</f>
        <v/>
      </c>
      <c r="X48" s="53" t="s">
        <v>106</v>
      </c>
      <c r="Y48" s="53" t="s">
        <v>106</v>
      </c>
      <c r="Z48" s="53" t="s">
        <v>106</v>
      </c>
      <c r="AA48" s="53" t="s">
        <v>106</v>
      </c>
      <c r="AB48" s="53" t="s">
        <v>106</v>
      </c>
      <c r="AC48" s="53" t="s">
        <v>106</v>
      </c>
      <c r="AD48" s="53" t="s">
        <v>106</v>
      </c>
      <c r="AE48" s="53" t="s">
        <v>106</v>
      </c>
      <c r="AF48" s="53" t="s">
        <v>106</v>
      </c>
      <c r="AG48" s="53" t="s">
        <v>106</v>
      </c>
      <c r="AH48" s="53" t="s">
        <v>106</v>
      </c>
      <c r="AI48" s="53" t="s">
        <v>106</v>
      </c>
      <c r="AJ48" s="53" t="s">
        <v>106</v>
      </c>
      <c r="AK48" s="53" t="s">
        <v>106</v>
      </c>
    </row>
    <row r="49" spans="1:37" s="5" customFormat="1">
      <c r="A49" s="55">
        <v>48</v>
      </c>
      <c r="B49" s="55" t="str">
        <f>IF(D49="","",基本データ入力!$L$9&amp;RIGHT(F49,6)&amp;IF('個人種目エントリー（女子用）'!A55="男子",1,5))</f>
        <v/>
      </c>
      <c r="C49" s="55" t="str">
        <f>IF('個人種目エントリー（女子用）'!A55="","",ASC(IF('個人種目エントリー（女子用）'!A55="男子",1,2)))</f>
        <v>2</v>
      </c>
      <c r="D49" s="55" t="str">
        <f>IF('個人種目エントリー（女子用）'!B55="","",'個人種目エントリー（女子用）'!B55)</f>
        <v/>
      </c>
      <c r="E49" s="55" t="str">
        <f>IF(D49="","",ASC('個人種目エントリー（女子用）'!C55))</f>
        <v/>
      </c>
      <c r="F49" s="55" t="str">
        <f>'提出用出場認知書（女子用）'!H60&amp;IF(LEN('提出用出場認知書（女子用）'!I60)=1,"0"&amp;'提出用出場認知書（女子用）'!I60,'提出用出場認知書（女子用）'!I60)&amp;IF(LEN('提出用出場認知書（女子用）'!J60)=1,"0"&amp;'提出用出場認知書（女子用）'!J60,'提出用出場認知書（女子用）'!J60)</f>
        <v/>
      </c>
      <c r="G49" s="55" t="str">
        <f>IF(D49="","",IF('個人種目エントリー（女子用）'!G55="小",1,IF('個人種目エントリー（女子用）'!G55="中",2,IF('個人種目エントリー（女子用）'!G55="高",3,IF('個人種目エントリー（女子用）'!G55="大",4,5)))))</f>
        <v/>
      </c>
      <c r="H49" s="55" t="str">
        <f>ASC('個人種目エントリー（女子用）'!H55)</f>
        <v/>
      </c>
      <c r="I49" s="55" t="str">
        <f>ASC('提出用出場認知書（女子用）'!K60)</f>
        <v/>
      </c>
      <c r="J49" s="55"/>
      <c r="K49" s="55" t="str">
        <f>'個人種目エントリー（女子用）'!J55</f>
        <v/>
      </c>
      <c r="L49" s="53" t="str">
        <f>IF(K49="","",基本データ入力!$D$8)</f>
        <v/>
      </c>
      <c r="M49" s="53"/>
      <c r="N49" s="53"/>
      <c r="O49" s="53"/>
      <c r="P49" s="53"/>
      <c r="Q49" s="53"/>
      <c r="R49" s="55" t="str">
        <f>ASC(IF('個人種目エントリー（女子用）'!M55="自由形","1",IF('個人種目エントリー（女子用）'!M55="背泳ぎ","2",IF('個人種目エントリー（女子用）'!M55="平泳ぎ","3",IF('個人種目エントリー（女子用）'!M55="ﾊﾞﾀﾌﾗｲ","4",IF('個人種目エントリー（女子用）'!M55="個人ﾒﾄﾞﾚｰ","5"," ")))))&amp;IF('個人種目エントリー（女子用）'!K55="50","0050",IF('個人種目エントリー（女子用）'!K55="100","0100",IF('個人種目エントリー（女子用）'!K55="200","0200",IF('個人種目エントリー（女子用）'!K55="25","0025",IF('個人種目エントリー（女子用）'!K55="800","0800",IF('個人種目エントリー（女子用）'!K55="1500","1500"," ")))))))</f>
        <v xml:space="preserve">  </v>
      </c>
      <c r="S49" s="55" t="str">
        <f>IF('個人種目エントリー（女子用）'!M55="","",ASC(IF(LEN('個人種目エントリー（女子用）'!N55)=1,"0"&amp;'個人種目エントリー（女子用）'!N55,'個人種目エントリー（女子用）'!N55))&amp;ASC(IF(LEN('個人種目エントリー（女子用）'!O55)=1,"0"&amp;'個人種目エントリー（女子用）'!O55,'個人種目エントリー（女子用）'!O55))&amp;"."&amp;IF('個人種目エントリー（女子用）'!P55="","0",'個人種目エントリー（女子用）'!P55))</f>
        <v/>
      </c>
      <c r="T49" s="55" t="str">
        <f>ASC(IF('個人種目エントリー（女子用）'!S55="自由形","1",IF('個人種目エントリー（女子用）'!S55="背泳ぎ","2",IF('個人種目エントリー（女子用）'!S55="平泳ぎ","3",IF('個人種目エントリー（女子用）'!S55="ﾊﾞﾀﾌﾗｲ","4",IF('個人種目エントリー（女子用）'!S55="個人ﾒﾄﾞﾚｰ","5"," ")))))&amp;IF('個人種目エントリー（女子用）'!Q55="50","0050",IF('個人種目エントリー（女子用）'!Q55="100","0100",IF('個人種目エントリー（女子用）'!Q55="200","0200",IF('個人種目エントリー（女子用）'!Q55="25","0025",IF('個人種目エントリー（女子用）'!Q55="800","0800",IF('個人種目エントリー（女子用）'!Q55="1500","1500"," ")))))))</f>
        <v xml:space="preserve">  </v>
      </c>
      <c r="U49" s="55" t="str">
        <f>IF('個人種目エントリー（女子用）'!S55="","",ASC(IF(LEN('個人種目エントリー（女子用）'!T55)=1,"0"&amp;'個人種目エントリー（女子用）'!T55,'個人種目エントリー（女子用）'!T55))&amp;ASC(IF(LEN('個人種目エントリー（女子用）'!U55)=1,"0"&amp;'個人種目エントリー（女子用）'!U55,'個人種目エントリー（女子用）'!U55))&amp;"."&amp;IF('個人種目エントリー（女子用）'!V55="","0",'個人種目エントリー（女子用）'!V55))</f>
        <v/>
      </c>
      <c r="V49" s="55" t="str">
        <f>ASC(IF('個人種目エントリー（女子用）'!Y55="自由形","1",IF('個人種目エントリー（女子用）'!Y55="背泳ぎ","2",IF('個人種目エントリー（女子用）'!Y55="平泳ぎ","3",IF('個人種目エントリー（女子用）'!Y55="ﾊﾞﾀﾌﾗｲ","4",IF('個人種目エントリー（女子用）'!Y55="個人ﾒﾄﾞﾚｰ","5"," ")))))&amp;IF('個人種目エントリー（女子用）'!W55="50","0050",IF('個人種目エントリー（女子用）'!W55="100","0100",IF('個人種目エントリー（女子用）'!W55="200","0200",IF('個人種目エントリー（女子用）'!W55="25","0025",IF('個人種目エントリー（女子用）'!W55="800","0800",IF('個人種目エントリー（女子用）'!W55="1500","1500"," ")))))))</f>
        <v xml:space="preserve">  </v>
      </c>
      <c r="W49" s="55" t="str">
        <f>IF('個人種目エントリー（女子用）'!Y55="","",ASC(IF(LEN('個人種目エントリー（女子用）'!Z55)=1,"0"&amp;'個人種目エントリー（女子用）'!Z55,'個人種目エントリー（女子用）'!Z55))&amp;ASC(IF(LEN('個人種目エントリー（女子用）'!AA55)=1,"0"&amp;'個人種目エントリー（女子用）'!AA55,'個人種目エントリー（女子用）'!AA55))&amp;"."&amp;IF('個人種目エントリー（女子用）'!AB55="","0",'個人種目エントリー（女子用）'!AB55))</f>
        <v/>
      </c>
      <c r="X49" s="53" t="s">
        <v>106</v>
      </c>
      <c r="Y49" s="53" t="s">
        <v>106</v>
      </c>
      <c r="Z49" s="53" t="s">
        <v>106</v>
      </c>
      <c r="AA49" s="53" t="s">
        <v>106</v>
      </c>
      <c r="AB49" s="53" t="s">
        <v>106</v>
      </c>
      <c r="AC49" s="53" t="s">
        <v>106</v>
      </c>
      <c r="AD49" s="53" t="s">
        <v>106</v>
      </c>
      <c r="AE49" s="53" t="s">
        <v>106</v>
      </c>
      <c r="AF49" s="53" t="s">
        <v>106</v>
      </c>
      <c r="AG49" s="53" t="s">
        <v>106</v>
      </c>
      <c r="AH49" s="53" t="s">
        <v>106</v>
      </c>
      <c r="AI49" s="53" t="s">
        <v>106</v>
      </c>
      <c r="AJ49" s="53" t="s">
        <v>106</v>
      </c>
      <c r="AK49" s="53" t="s">
        <v>106</v>
      </c>
    </row>
    <row r="50" spans="1:37" s="5" customFormat="1">
      <c r="A50" s="55">
        <v>49</v>
      </c>
      <c r="B50" s="55" t="str">
        <f>IF(D50="","",基本データ入力!$L$9&amp;RIGHT(F50,6)&amp;IF('個人種目エントリー（女子用）'!A56="男子",1,5))</f>
        <v/>
      </c>
      <c r="C50" s="55" t="str">
        <f>IF('個人種目エントリー（女子用）'!A56="","",ASC(IF('個人種目エントリー（女子用）'!A56="男子",1,2)))</f>
        <v>2</v>
      </c>
      <c r="D50" s="55" t="str">
        <f>IF('個人種目エントリー（女子用）'!B56="","",'個人種目エントリー（女子用）'!B56)</f>
        <v/>
      </c>
      <c r="E50" s="55" t="str">
        <f>IF(D50="","",ASC('個人種目エントリー（女子用）'!C56))</f>
        <v/>
      </c>
      <c r="F50" s="55" t="str">
        <f>'提出用出場認知書（女子用）'!H61&amp;IF(LEN('提出用出場認知書（女子用）'!I61)=1,"0"&amp;'提出用出場認知書（女子用）'!I61,'提出用出場認知書（女子用）'!I61)&amp;IF(LEN('提出用出場認知書（女子用）'!J61)=1,"0"&amp;'提出用出場認知書（女子用）'!J61,'提出用出場認知書（女子用）'!J61)</f>
        <v/>
      </c>
      <c r="G50" s="55" t="str">
        <f>IF(D50="","",IF('個人種目エントリー（女子用）'!G56="小",1,IF('個人種目エントリー（女子用）'!G56="中",2,IF('個人種目エントリー（女子用）'!G56="高",3,IF('個人種目エントリー（女子用）'!G56="大",4,5)))))</f>
        <v/>
      </c>
      <c r="H50" s="55" t="str">
        <f>ASC('個人種目エントリー（女子用）'!H56)</f>
        <v/>
      </c>
      <c r="I50" s="55" t="str">
        <f>ASC('提出用出場認知書（女子用）'!K61)</f>
        <v/>
      </c>
      <c r="J50" s="55"/>
      <c r="K50" s="55" t="str">
        <f>'個人種目エントリー（女子用）'!J56</f>
        <v/>
      </c>
      <c r="L50" s="53" t="str">
        <f>IF(K50="","",基本データ入力!$D$8)</f>
        <v/>
      </c>
      <c r="M50" s="53"/>
      <c r="N50" s="53"/>
      <c r="O50" s="53"/>
      <c r="P50" s="53"/>
      <c r="Q50" s="53"/>
      <c r="R50" s="55" t="str">
        <f>ASC(IF('個人種目エントリー（女子用）'!M56="自由形","1",IF('個人種目エントリー（女子用）'!M56="背泳ぎ","2",IF('個人種目エントリー（女子用）'!M56="平泳ぎ","3",IF('個人種目エントリー（女子用）'!M56="ﾊﾞﾀﾌﾗｲ","4",IF('個人種目エントリー（女子用）'!M56="個人ﾒﾄﾞﾚｰ","5"," ")))))&amp;IF('個人種目エントリー（女子用）'!K56="50","0050",IF('個人種目エントリー（女子用）'!K56="100","0100",IF('個人種目エントリー（女子用）'!K56="200","0200",IF('個人種目エントリー（女子用）'!K56="25","0025",IF('個人種目エントリー（女子用）'!K56="800","0800",IF('個人種目エントリー（女子用）'!K56="1500","1500"," ")))))))</f>
        <v xml:space="preserve">  </v>
      </c>
      <c r="S50" s="55" t="str">
        <f>IF('個人種目エントリー（女子用）'!M56="","",ASC(IF(LEN('個人種目エントリー（女子用）'!N56)=1,"0"&amp;'個人種目エントリー（女子用）'!N56,'個人種目エントリー（女子用）'!N56))&amp;ASC(IF(LEN('個人種目エントリー（女子用）'!O56)=1,"0"&amp;'個人種目エントリー（女子用）'!O56,'個人種目エントリー（女子用）'!O56))&amp;"."&amp;IF('個人種目エントリー（女子用）'!P56="","0",'個人種目エントリー（女子用）'!P56))</f>
        <v/>
      </c>
      <c r="T50" s="55" t="str">
        <f>ASC(IF('個人種目エントリー（女子用）'!S56="自由形","1",IF('個人種目エントリー（女子用）'!S56="背泳ぎ","2",IF('個人種目エントリー（女子用）'!S56="平泳ぎ","3",IF('個人種目エントリー（女子用）'!S56="ﾊﾞﾀﾌﾗｲ","4",IF('個人種目エントリー（女子用）'!S56="個人ﾒﾄﾞﾚｰ","5"," ")))))&amp;IF('個人種目エントリー（女子用）'!Q56="50","0050",IF('個人種目エントリー（女子用）'!Q56="100","0100",IF('個人種目エントリー（女子用）'!Q56="200","0200",IF('個人種目エントリー（女子用）'!Q56="25","0025",IF('個人種目エントリー（女子用）'!Q56="800","0800",IF('個人種目エントリー（女子用）'!Q56="1500","1500"," ")))))))</f>
        <v xml:space="preserve">  </v>
      </c>
      <c r="U50" s="55" t="str">
        <f>IF('個人種目エントリー（女子用）'!S56="","",ASC(IF(LEN('個人種目エントリー（女子用）'!T56)=1,"0"&amp;'個人種目エントリー（女子用）'!T56,'個人種目エントリー（女子用）'!T56))&amp;ASC(IF(LEN('個人種目エントリー（女子用）'!U56)=1,"0"&amp;'個人種目エントリー（女子用）'!U56,'個人種目エントリー（女子用）'!U56))&amp;"."&amp;IF('個人種目エントリー（女子用）'!V56="","0",'個人種目エントリー（女子用）'!V56))</f>
        <v/>
      </c>
      <c r="V50" s="55" t="str">
        <f>ASC(IF('個人種目エントリー（女子用）'!Y56="自由形","1",IF('個人種目エントリー（女子用）'!Y56="背泳ぎ","2",IF('個人種目エントリー（女子用）'!Y56="平泳ぎ","3",IF('個人種目エントリー（女子用）'!Y56="ﾊﾞﾀﾌﾗｲ","4",IF('個人種目エントリー（女子用）'!Y56="個人ﾒﾄﾞﾚｰ","5"," ")))))&amp;IF('個人種目エントリー（女子用）'!W56="50","0050",IF('個人種目エントリー（女子用）'!W56="100","0100",IF('個人種目エントリー（女子用）'!W56="200","0200",IF('個人種目エントリー（女子用）'!W56="25","0025",IF('個人種目エントリー（女子用）'!W56="800","0800",IF('個人種目エントリー（女子用）'!W56="1500","1500"," ")))))))</f>
        <v xml:space="preserve">  </v>
      </c>
      <c r="W50" s="55" t="str">
        <f>IF('個人種目エントリー（女子用）'!Y56="","",ASC(IF(LEN('個人種目エントリー（女子用）'!Z56)=1,"0"&amp;'個人種目エントリー（女子用）'!Z56,'個人種目エントリー（女子用）'!Z56))&amp;ASC(IF(LEN('個人種目エントリー（女子用）'!AA56)=1,"0"&amp;'個人種目エントリー（女子用）'!AA56,'個人種目エントリー（女子用）'!AA56))&amp;"."&amp;IF('個人種目エントリー（女子用）'!AB56="","0",'個人種目エントリー（女子用）'!AB56))</f>
        <v/>
      </c>
      <c r="X50" s="53" t="s">
        <v>106</v>
      </c>
      <c r="Y50" s="53" t="s">
        <v>106</v>
      </c>
      <c r="Z50" s="53" t="s">
        <v>106</v>
      </c>
      <c r="AA50" s="53" t="s">
        <v>106</v>
      </c>
      <c r="AB50" s="53" t="s">
        <v>106</v>
      </c>
      <c r="AC50" s="53" t="s">
        <v>106</v>
      </c>
      <c r="AD50" s="53" t="s">
        <v>106</v>
      </c>
      <c r="AE50" s="53" t="s">
        <v>106</v>
      </c>
      <c r="AF50" s="53" t="s">
        <v>106</v>
      </c>
      <c r="AG50" s="53" t="s">
        <v>106</v>
      </c>
      <c r="AH50" s="53" t="s">
        <v>106</v>
      </c>
      <c r="AI50" s="53" t="s">
        <v>106</v>
      </c>
      <c r="AJ50" s="53" t="s">
        <v>106</v>
      </c>
      <c r="AK50" s="53" t="s">
        <v>106</v>
      </c>
    </row>
    <row r="51" spans="1:37" s="5" customFormat="1">
      <c r="A51" s="55">
        <v>50</v>
      </c>
      <c r="B51" s="55" t="str">
        <f>IF(D51="","",基本データ入力!$L$9&amp;RIGHT(F51,6)&amp;IF('個人種目エントリー（女子用）'!A57="男子",1,5))</f>
        <v/>
      </c>
      <c r="C51" s="55" t="str">
        <f>IF('個人種目エントリー（女子用）'!A57="","",ASC(IF('個人種目エントリー（女子用）'!A57="男子",1,2)))</f>
        <v>2</v>
      </c>
      <c r="D51" s="55" t="str">
        <f>IF('個人種目エントリー（女子用）'!B57="","",'個人種目エントリー（女子用）'!B57)</f>
        <v/>
      </c>
      <c r="E51" s="55" t="str">
        <f>IF(D51="","",ASC('個人種目エントリー（女子用）'!C57))</f>
        <v/>
      </c>
      <c r="F51" s="55" t="str">
        <f>'提出用出場認知書（女子用）'!H62&amp;IF(LEN('提出用出場認知書（女子用）'!I62)=1,"0"&amp;'提出用出場認知書（女子用）'!I62,'提出用出場認知書（女子用）'!I62)&amp;IF(LEN('提出用出場認知書（女子用）'!J62)=1,"0"&amp;'提出用出場認知書（女子用）'!J62,'提出用出場認知書（女子用）'!J62)</f>
        <v/>
      </c>
      <c r="G51" s="55" t="str">
        <f>IF(D51="","",IF('個人種目エントリー（女子用）'!G57="小",1,IF('個人種目エントリー（女子用）'!G57="中",2,IF('個人種目エントリー（女子用）'!G57="高",3,IF('個人種目エントリー（女子用）'!G57="大",4,5)))))</f>
        <v/>
      </c>
      <c r="H51" s="55" t="str">
        <f>ASC('個人種目エントリー（女子用）'!H57)</f>
        <v/>
      </c>
      <c r="I51" s="55" t="str">
        <f>ASC('提出用出場認知書（女子用）'!K62)</f>
        <v/>
      </c>
      <c r="J51" s="55"/>
      <c r="K51" s="55" t="str">
        <f>'個人種目エントリー（女子用）'!J57</f>
        <v/>
      </c>
      <c r="L51" s="53" t="str">
        <f>IF(K51="","",基本データ入力!$D$8)</f>
        <v/>
      </c>
      <c r="M51" s="53"/>
      <c r="N51" s="53"/>
      <c r="O51" s="53"/>
      <c r="P51" s="53"/>
      <c r="Q51" s="53"/>
      <c r="R51" s="55" t="str">
        <f>ASC(IF('個人種目エントリー（女子用）'!M57="自由形","1",IF('個人種目エントリー（女子用）'!M57="背泳ぎ","2",IF('個人種目エントリー（女子用）'!M57="平泳ぎ","3",IF('個人種目エントリー（女子用）'!M57="ﾊﾞﾀﾌﾗｲ","4",IF('個人種目エントリー（女子用）'!M57="個人ﾒﾄﾞﾚｰ","5"," ")))))&amp;IF('個人種目エントリー（女子用）'!K57="50","0050",IF('個人種目エントリー（女子用）'!K57="100","0100",IF('個人種目エントリー（女子用）'!K57="200","0200",IF('個人種目エントリー（女子用）'!K57="25","0025",IF('個人種目エントリー（女子用）'!K57="800","0800",IF('個人種目エントリー（女子用）'!K57="1500","1500"," ")))))))</f>
        <v xml:space="preserve">  </v>
      </c>
      <c r="S51" s="55" t="str">
        <f>IF('個人種目エントリー（女子用）'!M57="","",ASC(IF(LEN('個人種目エントリー（女子用）'!N57)=1,"0"&amp;'個人種目エントリー（女子用）'!N57,'個人種目エントリー（女子用）'!N57))&amp;ASC(IF(LEN('個人種目エントリー（女子用）'!O57)=1,"0"&amp;'個人種目エントリー（女子用）'!O57,'個人種目エントリー（女子用）'!O57))&amp;"."&amp;IF('個人種目エントリー（女子用）'!P57="","0",'個人種目エントリー（女子用）'!P57))</f>
        <v/>
      </c>
      <c r="T51" s="55" t="str">
        <f>ASC(IF('個人種目エントリー（女子用）'!S57="自由形","1",IF('個人種目エントリー（女子用）'!S57="背泳ぎ","2",IF('個人種目エントリー（女子用）'!S57="平泳ぎ","3",IF('個人種目エントリー（女子用）'!S57="ﾊﾞﾀﾌﾗｲ","4",IF('個人種目エントリー（女子用）'!S57="個人ﾒﾄﾞﾚｰ","5"," ")))))&amp;IF('個人種目エントリー（女子用）'!Q57="50","0050",IF('個人種目エントリー（女子用）'!Q57="100","0100",IF('個人種目エントリー（女子用）'!Q57="200","0200",IF('個人種目エントリー（女子用）'!Q57="25","0025",IF('個人種目エントリー（女子用）'!Q57="800","0800",IF('個人種目エントリー（女子用）'!Q57="1500","1500"," ")))))))</f>
        <v xml:space="preserve">  </v>
      </c>
      <c r="U51" s="55" t="str">
        <f>IF('個人種目エントリー（女子用）'!S57="","",ASC(IF(LEN('個人種目エントリー（女子用）'!T57)=1,"0"&amp;'個人種目エントリー（女子用）'!T57,'個人種目エントリー（女子用）'!T57))&amp;ASC(IF(LEN('個人種目エントリー（女子用）'!U57)=1,"0"&amp;'個人種目エントリー（女子用）'!U57,'個人種目エントリー（女子用）'!U57))&amp;"."&amp;IF('個人種目エントリー（女子用）'!V57="","0",'個人種目エントリー（女子用）'!V57))</f>
        <v/>
      </c>
      <c r="V51" s="55" t="str">
        <f>ASC(IF('個人種目エントリー（女子用）'!Y57="自由形","1",IF('個人種目エントリー（女子用）'!Y57="背泳ぎ","2",IF('個人種目エントリー（女子用）'!Y57="平泳ぎ","3",IF('個人種目エントリー（女子用）'!Y57="ﾊﾞﾀﾌﾗｲ","4",IF('個人種目エントリー（女子用）'!Y57="個人ﾒﾄﾞﾚｰ","5"," ")))))&amp;IF('個人種目エントリー（女子用）'!W57="50","0050",IF('個人種目エントリー（女子用）'!W57="100","0100",IF('個人種目エントリー（女子用）'!W57="200","0200",IF('個人種目エントリー（女子用）'!W57="25","0025",IF('個人種目エントリー（女子用）'!W57="800","0800",IF('個人種目エントリー（女子用）'!W57="1500","1500"," ")))))))</f>
        <v xml:space="preserve">  </v>
      </c>
      <c r="W51" s="55" t="str">
        <f>IF('個人種目エントリー（女子用）'!Y57="","",ASC(IF(LEN('個人種目エントリー（女子用）'!Z57)=1,"0"&amp;'個人種目エントリー（女子用）'!Z57,'個人種目エントリー（女子用）'!Z57))&amp;ASC(IF(LEN('個人種目エントリー（女子用）'!AA57)=1,"0"&amp;'個人種目エントリー（女子用）'!AA57,'個人種目エントリー（女子用）'!AA57))&amp;"."&amp;IF('個人種目エントリー（女子用）'!AB57="","0",'個人種目エントリー（女子用）'!AB57))</f>
        <v/>
      </c>
      <c r="X51" s="53" t="s">
        <v>106</v>
      </c>
      <c r="Y51" s="53" t="s">
        <v>106</v>
      </c>
      <c r="Z51" s="53" t="s">
        <v>106</v>
      </c>
      <c r="AA51" s="53" t="s">
        <v>106</v>
      </c>
      <c r="AB51" s="53" t="s">
        <v>106</v>
      </c>
      <c r="AC51" s="53" t="s">
        <v>106</v>
      </c>
      <c r="AD51" s="53" t="s">
        <v>106</v>
      </c>
      <c r="AE51" s="53" t="s">
        <v>106</v>
      </c>
      <c r="AF51" s="53" t="s">
        <v>106</v>
      </c>
      <c r="AG51" s="53" t="s">
        <v>106</v>
      </c>
      <c r="AH51" s="53" t="s">
        <v>106</v>
      </c>
      <c r="AI51" s="53" t="s">
        <v>106</v>
      </c>
      <c r="AJ51" s="53" t="s">
        <v>106</v>
      </c>
      <c r="AK51" s="53" t="s">
        <v>106</v>
      </c>
    </row>
  </sheetData>
  <sheetProtection selectLockedCells="1" selectUnlockedCells="1"/>
  <phoneticPr fontId="2"/>
  <dataValidations count="4">
    <dataValidation imeMode="off" allowBlank="1" showInputMessage="1" showErrorMessage="1" sqref="B52:C65536 Q52:AK65536 Q1:AK1 F52:J65536 B1:C1 F1:J1 X2:AK51"/>
    <dataValidation imeMode="on" allowBlank="1" showInputMessage="1" showErrorMessage="1" sqref="M52:M65536 O52:O65536 M1 O1 K1 K52:K65536"/>
    <dataValidation imeMode="halfKatakana" allowBlank="1" showInputMessage="1" showErrorMessage="1" sqref="E52:E65536 N52:N65536 P52:P65536 P1 E1 L1 N1 L52:L65536"/>
    <dataValidation imeMode="hiragana" allowBlank="1" showInputMessage="1" showErrorMessage="1" sqref="D1 D52:D65536"/>
  </dataValidations>
  <pageMargins left="0.75" right="0.75" top="1" bottom="1"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3"/>
  <sheetViews>
    <sheetView showZeros="0" zoomScaleNormal="100" workbookViewId="0">
      <selection activeCell="A2" sqref="A2:J10"/>
    </sheetView>
  </sheetViews>
  <sheetFormatPr defaultColWidth="13" defaultRowHeight="13.5"/>
  <cols>
    <col min="1" max="1" width="12.125" style="11" customWidth="1"/>
    <col min="2" max="2" width="15.5" style="11" customWidth="1"/>
    <col min="3" max="3" width="16" style="11" customWidth="1"/>
    <col min="4" max="5" width="10.625" style="11" customWidth="1"/>
    <col min="6" max="6" width="6.875" style="11" customWidth="1"/>
    <col min="7" max="7" width="6.375" style="11" customWidth="1"/>
    <col min="8" max="8" width="6.875" style="11" customWidth="1"/>
    <col min="9" max="9" width="8" style="11" customWidth="1"/>
    <col min="10" max="10" width="11.125" style="11" customWidth="1"/>
    <col min="11" max="16384" width="13" style="11"/>
  </cols>
  <sheetData>
    <row r="1" spans="1:10">
      <c r="A1" s="54" t="s">
        <v>110</v>
      </c>
      <c r="B1" s="54" t="s">
        <v>111</v>
      </c>
      <c r="C1" s="54" t="s">
        <v>112</v>
      </c>
      <c r="D1" s="54" t="s">
        <v>113</v>
      </c>
      <c r="E1" s="54" t="s">
        <v>114</v>
      </c>
      <c r="F1" s="54" t="s">
        <v>75</v>
      </c>
      <c r="G1" s="54" t="s">
        <v>77</v>
      </c>
      <c r="H1" s="54" t="s">
        <v>71</v>
      </c>
      <c r="I1" s="54" t="s">
        <v>115</v>
      </c>
      <c r="J1" s="54" t="s">
        <v>116</v>
      </c>
    </row>
    <row r="2" spans="1:10">
      <c r="A2" s="58">
        <v>1</v>
      </c>
      <c r="B2" s="58" t="str">
        <f>リレーエントリー男子!B10</f>
        <v/>
      </c>
      <c r="C2" s="58" t="str">
        <f>IF(B2="","",基本データ入力!$D$8)</f>
        <v/>
      </c>
      <c r="D2" s="58" t="str">
        <f>IF(B2="","",RIGHT(基本データ入力!$L$9,3))</f>
        <v/>
      </c>
      <c r="E2" s="58" t="str">
        <f>IF(B2="","","04")</f>
        <v/>
      </c>
      <c r="F2" s="58"/>
      <c r="G2" s="58" t="str">
        <f>IF(B2="","",リレーエントリー男子!I10)</f>
        <v/>
      </c>
      <c r="H2" s="58" t="str">
        <f>IF(B2="","",IF(リレーエントリー男子!D10="男子","1",IF(リレーエントリー男子!D10="女子","2","")))</f>
        <v/>
      </c>
      <c r="I2" s="58" t="str">
        <f>IF(B2="","",IF(リレーエントリー男子!C10="ﾘﾚｰ","60"&amp;リレーエントリー男子!E10,"70"&amp;リレーエントリー男子!E10))</f>
        <v/>
      </c>
      <c r="J2" s="55" t="str">
        <f>IF(H2="","",ASC(IF(LEN(リレーエントリー男子!F10)=1,"0"&amp;リレーエントリー男子!F10,リレーエントリー男子!F10))&amp;ASC(IF(LEN(リレーエントリー男子!G10)=1,"0"&amp;リレーエントリー男子!G10,リレーエントリー男子!G10))&amp;"."&amp;(IF(リレーエントリー男子!H10="","0",リレーエントリー男子!H10)))</f>
        <v/>
      </c>
    </row>
    <row r="3" spans="1:10">
      <c r="A3" s="58">
        <v>2</v>
      </c>
      <c r="B3" s="58" t="str">
        <f>リレーエントリー男子!B11</f>
        <v/>
      </c>
      <c r="C3" s="58" t="str">
        <f>IF(B3="","",基本データ入力!$D$8)</f>
        <v/>
      </c>
      <c r="D3" s="58" t="str">
        <f>IF(B3="","",RIGHT(基本データ入力!$L$9,3))</f>
        <v/>
      </c>
      <c r="E3" s="58" t="str">
        <f t="shared" ref="E3:E13" si="0">IF(B3="","","04")</f>
        <v/>
      </c>
      <c r="F3" s="58"/>
      <c r="G3" s="58" t="str">
        <f>IF(B3="","",リレーエントリー男子!I11)</f>
        <v/>
      </c>
      <c r="H3" s="58" t="str">
        <f>IF(B3="","",IF(リレーエントリー男子!D11="男子","1",IF(リレーエントリー男子!D11="女子","2","")))</f>
        <v/>
      </c>
      <c r="I3" s="58" t="str">
        <f>IF(B3="","",IF(リレーエントリー男子!C11="ﾘﾚｰ","60"&amp;リレーエントリー男子!E11,"70"&amp;リレーエントリー男子!E11))</f>
        <v/>
      </c>
      <c r="J3" s="55" t="str">
        <f>IF(H3="","",ASC(IF(LEN(リレーエントリー男子!F11)=1,"0"&amp;リレーエントリー男子!F11,リレーエントリー男子!F11))&amp;ASC(IF(LEN(リレーエントリー男子!G11)=1,"0"&amp;リレーエントリー男子!G11,リレーエントリー男子!G11))&amp;"."&amp;(IF(リレーエントリー男子!H11="","0",リレーエントリー男子!H11)))</f>
        <v/>
      </c>
    </row>
    <row r="4" spans="1:10">
      <c r="A4" s="58">
        <v>3</v>
      </c>
      <c r="B4" s="58" t="str">
        <f>リレーエントリー男子!B12</f>
        <v/>
      </c>
      <c r="C4" s="58" t="str">
        <f>IF(B4="","",基本データ入力!$D$8)</f>
        <v/>
      </c>
      <c r="D4" s="58" t="str">
        <f>IF(B4="","",RIGHT(基本データ入力!$L$9,3))</f>
        <v/>
      </c>
      <c r="E4" s="58" t="str">
        <f t="shared" si="0"/>
        <v/>
      </c>
      <c r="F4" s="58"/>
      <c r="G4" s="58" t="str">
        <f>IF(B4="","",リレーエントリー男子!I12)</f>
        <v/>
      </c>
      <c r="H4" s="58" t="str">
        <f>IF(B4="","",IF(リレーエントリー男子!D12="男子","1",IF(リレーエントリー男子!D12="女子","2","")))</f>
        <v/>
      </c>
      <c r="I4" s="58" t="str">
        <f>IF(B4="","",IF(リレーエントリー男子!C12="ﾘﾚｰ","60"&amp;リレーエントリー男子!E12,"70"&amp;リレーエントリー男子!E12))</f>
        <v/>
      </c>
      <c r="J4" s="55" t="str">
        <f>IF(H4="","",ASC(IF(LEN(リレーエントリー男子!F12)=1,"0"&amp;リレーエントリー男子!F12,リレーエントリー男子!F12))&amp;ASC(IF(LEN(リレーエントリー男子!G12)=1,"0"&amp;リレーエントリー男子!G12,リレーエントリー男子!G12))&amp;"."&amp;(IF(リレーエントリー男子!H12="","0",リレーエントリー男子!H12)))</f>
        <v/>
      </c>
    </row>
    <row r="5" spans="1:10">
      <c r="A5" s="58">
        <v>4</v>
      </c>
      <c r="B5" s="58" t="str">
        <f>リレーエントリー男子!B13</f>
        <v/>
      </c>
      <c r="C5" s="58" t="str">
        <f>IF(B5="","",基本データ入力!$D$8)</f>
        <v/>
      </c>
      <c r="D5" s="58" t="str">
        <f>IF(B5="","",RIGHT(基本データ入力!$L$9,3))</f>
        <v/>
      </c>
      <c r="E5" s="58" t="str">
        <f t="shared" si="0"/>
        <v/>
      </c>
      <c r="F5" s="58"/>
      <c r="G5" s="58" t="str">
        <f>IF(B5="","",リレーエントリー男子!I13)</f>
        <v/>
      </c>
      <c r="H5" s="58" t="str">
        <f>IF(B5="","",IF(リレーエントリー男子!D13="男子","1",IF(リレーエントリー男子!D13="女子","2","")))</f>
        <v/>
      </c>
      <c r="I5" s="58" t="str">
        <f>IF(B5="","",IF(リレーエントリー男子!C13="ﾘﾚｰ","60"&amp;リレーエントリー男子!E13,"70"&amp;リレーエントリー男子!E13))</f>
        <v/>
      </c>
      <c r="J5" s="55" t="str">
        <f>IF(H5="","",ASC(IF(LEN(リレーエントリー男子!F13)=1,"0"&amp;リレーエントリー男子!F13,リレーエントリー男子!F13))&amp;ASC(IF(LEN(リレーエントリー男子!G13)=1,"0"&amp;リレーエントリー男子!G13,リレーエントリー男子!G13))&amp;"."&amp;(IF(リレーエントリー男子!H13="","0",リレーエントリー男子!H13)))</f>
        <v/>
      </c>
    </row>
    <row r="6" spans="1:10">
      <c r="A6" s="58">
        <v>5</v>
      </c>
      <c r="B6" s="58" t="str">
        <f>リレーエントリー男子!B14</f>
        <v/>
      </c>
      <c r="C6" s="58" t="str">
        <f>IF(B6="","",基本データ入力!$D$8)</f>
        <v/>
      </c>
      <c r="D6" s="58" t="str">
        <f>IF(B6="","",RIGHT(基本データ入力!$L$9,3))</f>
        <v/>
      </c>
      <c r="E6" s="58" t="str">
        <f t="shared" si="0"/>
        <v/>
      </c>
      <c r="F6" s="58"/>
      <c r="G6" s="58" t="str">
        <f>IF(B6="","",リレーエントリー男子!I14)</f>
        <v/>
      </c>
      <c r="H6" s="58" t="str">
        <f>IF(B6="","",IF(リレーエントリー男子!D14="男子","1",IF(リレーエントリー男子!D14="女子","2","")))</f>
        <v/>
      </c>
      <c r="I6" s="58" t="str">
        <f>IF(B6="","",IF(リレーエントリー男子!C14="ﾘﾚｰ","60"&amp;リレーエントリー男子!E14,"70"&amp;リレーエントリー男子!E14))</f>
        <v/>
      </c>
      <c r="J6" s="55" t="str">
        <f>IF(H6="","",ASC(IF(LEN(リレーエントリー男子!F14)=1,"0"&amp;リレーエントリー男子!F14,リレーエントリー男子!F14))&amp;ASC(IF(LEN(リレーエントリー男子!G14)=1,"0"&amp;リレーエントリー男子!G14,リレーエントリー男子!G14))&amp;"."&amp;(IF(リレーエントリー男子!H14="","0",リレーエントリー男子!H14)))</f>
        <v/>
      </c>
    </row>
    <row r="7" spans="1:10">
      <c r="A7" s="58">
        <v>6</v>
      </c>
      <c r="B7" s="58" t="str">
        <f>リレーエントリー男子!B15</f>
        <v/>
      </c>
      <c r="C7" s="58" t="str">
        <f>IF(B7="","",基本データ入力!$D$8)</f>
        <v/>
      </c>
      <c r="D7" s="58" t="str">
        <f>IF(B7="","",RIGHT(基本データ入力!$L$9,3))</f>
        <v/>
      </c>
      <c r="E7" s="58" t="str">
        <f t="shared" si="0"/>
        <v/>
      </c>
      <c r="F7" s="58"/>
      <c r="G7" s="58" t="str">
        <f>IF(B7="","",リレーエントリー男子!I15)</f>
        <v/>
      </c>
      <c r="H7" s="58" t="str">
        <f>IF(B7="","",IF(リレーエントリー男子!D15="男子","1",IF(リレーエントリー男子!D15="女子","2","")))</f>
        <v/>
      </c>
      <c r="I7" s="58" t="str">
        <f>IF(B7="","",IF(リレーエントリー男子!C15="ﾘﾚｰ","60"&amp;リレーエントリー男子!E15,"70"&amp;リレーエントリー男子!E15))</f>
        <v/>
      </c>
      <c r="J7" s="55" t="str">
        <f>IF(H7="","",ASC(IF(LEN(リレーエントリー男子!F15)=1,"0"&amp;リレーエントリー男子!F15,リレーエントリー男子!F15))&amp;ASC(IF(LEN(リレーエントリー男子!G15)=1,"0"&amp;リレーエントリー男子!G15,リレーエントリー男子!G15))&amp;"."&amp;(IF(リレーエントリー男子!H15="","0",リレーエントリー男子!H15)))</f>
        <v/>
      </c>
    </row>
    <row r="8" spans="1:10">
      <c r="A8" s="58">
        <v>7</v>
      </c>
      <c r="B8" s="58" t="str">
        <f>リレーエントリー男子!B16</f>
        <v/>
      </c>
      <c r="C8" s="58" t="str">
        <f>IF(B8="","",基本データ入力!$D$8)</f>
        <v/>
      </c>
      <c r="D8" s="58" t="str">
        <f>IF(B8="","",RIGHT(基本データ入力!$L$9,3))</f>
        <v/>
      </c>
      <c r="E8" s="58" t="str">
        <f t="shared" si="0"/>
        <v/>
      </c>
      <c r="F8" s="58"/>
      <c r="G8" s="58" t="str">
        <f>IF(B8="","",リレーエントリー男子!I16)</f>
        <v/>
      </c>
      <c r="H8" s="58" t="str">
        <f>IF(B8="","",IF(リレーエントリー男子!D16="男子","1",IF(リレーエントリー男子!D16="女子","2","")))</f>
        <v/>
      </c>
      <c r="I8" s="58" t="str">
        <f>IF(B8="","",IF(リレーエントリー男子!C16="ﾘﾚｰ","60"&amp;リレーエントリー男子!E16,"70"&amp;リレーエントリー男子!E16))</f>
        <v/>
      </c>
      <c r="J8" s="55" t="str">
        <f>IF(H8="","",ASC(IF(LEN(リレーエントリー男子!F16)=1,"0"&amp;リレーエントリー男子!F16,リレーエントリー男子!F16))&amp;ASC(IF(LEN(リレーエントリー男子!G16)=1,"0"&amp;リレーエントリー男子!G16,リレーエントリー男子!G16))&amp;"."&amp;(IF(リレーエントリー男子!H16="","0",リレーエントリー男子!H16)))</f>
        <v/>
      </c>
    </row>
    <row r="9" spans="1:10">
      <c r="A9" s="58">
        <v>8</v>
      </c>
      <c r="B9" s="58" t="str">
        <f>リレーエントリー男子!B17</f>
        <v/>
      </c>
      <c r="C9" s="58" t="str">
        <f>IF(B9="","",基本データ入力!$D$8)</f>
        <v/>
      </c>
      <c r="D9" s="58" t="str">
        <f>IF(B9="","",RIGHT(基本データ入力!$L$9,3))</f>
        <v/>
      </c>
      <c r="E9" s="58" t="str">
        <f t="shared" si="0"/>
        <v/>
      </c>
      <c r="F9" s="58"/>
      <c r="G9" s="58" t="str">
        <f>IF(B9="","",リレーエントリー男子!I17)</f>
        <v/>
      </c>
      <c r="H9" s="58" t="str">
        <f>IF(B9="","",IF(リレーエントリー男子!D17="男子","1",IF(リレーエントリー男子!D17="女子","2","")))</f>
        <v/>
      </c>
      <c r="I9" s="58" t="str">
        <f>IF(B9="","",IF(リレーエントリー男子!C17="ﾘﾚｰ","60"&amp;リレーエントリー男子!E17,"70"&amp;リレーエントリー男子!E17))</f>
        <v/>
      </c>
      <c r="J9" s="55" t="str">
        <f>IF(H9="","",ASC(IF(LEN(リレーエントリー男子!F17)=1,"0"&amp;リレーエントリー男子!F17,リレーエントリー男子!F17))&amp;ASC(IF(LEN(リレーエントリー男子!G17)=1,"0"&amp;リレーエントリー男子!G17,リレーエントリー男子!G17))&amp;"."&amp;(IF(リレーエントリー男子!H17="","0",リレーエントリー男子!H17)))</f>
        <v/>
      </c>
    </row>
    <row r="10" spans="1:10">
      <c r="A10" s="54" t="s">
        <v>220</v>
      </c>
      <c r="B10" s="58" t="str">
        <f>リレーエントリー男子!B18</f>
        <v/>
      </c>
      <c r="C10" s="58" t="str">
        <f>IF(B10="","",基本データ入力!$D$8)</f>
        <v/>
      </c>
      <c r="D10" s="58" t="str">
        <f>IF(B10="","",RIGHT(基本データ入力!$L$9,3))</f>
        <v/>
      </c>
      <c r="E10" s="58" t="str">
        <f t="shared" si="0"/>
        <v/>
      </c>
      <c r="F10" s="58"/>
      <c r="G10" s="58" t="str">
        <f>IF(B10="","",リレーエントリー男子!I18)</f>
        <v/>
      </c>
      <c r="H10" s="58" t="str">
        <f>IF(B10="","",IF(リレーエントリー男子!D18="男子","1",IF(リレーエントリー男子!D18="女子","2","")))</f>
        <v/>
      </c>
      <c r="I10" s="58" t="str">
        <f>IF(B10="","",IF(リレーエントリー男子!C18="ﾘﾚｰ","60"&amp;リレーエントリー男子!E18,"70"&amp;リレーエントリー男子!E18))</f>
        <v/>
      </c>
      <c r="J10" s="55" t="str">
        <f>IF(H10="","",ASC(IF(LEN(リレーエントリー男子!F18)=1,"0"&amp;リレーエントリー男子!F18,リレーエントリー男子!F18))&amp;ASC(IF(LEN(リレーエントリー男子!G18)=1,"0"&amp;リレーエントリー男子!G18,リレーエントリー男子!G18))&amp;"."&amp;(IF(リレーエントリー男子!H18="","0",リレーエントリー男子!H18)))</f>
        <v/>
      </c>
    </row>
    <row r="11" spans="1:10">
      <c r="A11" s="54" t="s">
        <v>221</v>
      </c>
      <c r="B11" s="58" t="str">
        <f>リレーエントリー男子!B19</f>
        <v/>
      </c>
      <c r="C11" s="58" t="str">
        <f>IF(B11="","",基本データ入力!$D$8)</f>
        <v/>
      </c>
      <c r="D11" s="58" t="str">
        <f>IF(B11="","",RIGHT(基本データ入力!$L$9,3))</f>
        <v/>
      </c>
      <c r="E11" s="58" t="str">
        <f t="shared" si="0"/>
        <v/>
      </c>
      <c r="F11" s="58"/>
      <c r="G11" s="58" t="str">
        <f>IF(B11="","",リレーエントリー男子!I19)</f>
        <v/>
      </c>
      <c r="H11" s="58" t="str">
        <f>IF(B11="","",IF(リレーエントリー男子!D19="男子","1",IF(リレーエントリー男子!D19="女子","2","")))</f>
        <v/>
      </c>
      <c r="I11" s="58" t="str">
        <f>IF(B11="","",IF(リレーエントリー男子!C19="ﾘﾚｰ","60"&amp;リレーエントリー男子!E19,"70"&amp;リレーエントリー男子!E19))</f>
        <v/>
      </c>
      <c r="J11" s="55" t="str">
        <f>IF(H11="","",ASC(IF(LEN(リレーエントリー男子!F19)=1,"0"&amp;リレーエントリー男子!F19,リレーエントリー男子!F19))&amp;ASC(IF(LEN(リレーエントリー男子!G19)=1,"0"&amp;リレーエントリー男子!G19,リレーエントリー男子!G19))&amp;"."&amp;(IF(リレーエントリー男子!H19="","0",リレーエントリー男子!H19)))</f>
        <v/>
      </c>
    </row>
    <row r="12" spans="1:10">
      <c r="A12" s="54" t="s">
        <v>209</v>
      </c>
      <c r="B12" s="58" t="str">
        <f>リレーエントリー男子!B20</f>
        <v/>
      </c>
      <c r="C12" s="58" t="str">
        <f>IF(B12="","",基本データ入力!$D$8)</f>
        <v/>
      </c>
      <c r="D12" s="58" t="str">
        <f>IF(B12="","",RIGHT(基本データ入力!$L$9,3))</f>
        <v/>
      </c>
      <c r="E12" s="58" t="str">
        <f t="shared" si="0"/>
        <v/>
      </c>
      <c r="F12" s="58"/>
      <c r="G12" s="58" t="str">
        <f>IF(B12="","",リレーエントリー男子!I20)</f>
        <v/>
      </c>
      <c r="H12" s="58" t="str">
        <f>IF(B12="","",IF(リレーエントリー男子!D20="男子","1",IF(リレーエントリー男子!D20="女子","2","")))</f>
        <v/>
      </c>
      <c r="I12" s="58" t="str">
        <f>IF(B12="","",IF(リレーエントリー男子!C20="ﾘﾚｰ","60"&amp;リレーエントリー男子!E20,"70"&amp;リレーエントリー男子!E20))</f>
        <v/>
      </c>
      <c r="J12" s="55" t="str">
        <f>IF(H12="","",ASC(IF(LEN(リレーエントリー男子!F20)=1,"0"&amp;リレーエントリー男子!F20,リレーエントリー男子!F20))&amp;ASC(IF(LEN(リレーエントリー男子!G20)=1,"0"&amp;リレーエントリー男子!G20,リレーエントリー男子!G20))&amp;"."&amp;(IF(リレーエントリー男子!H20="","0",リレーエントリー男子!H20)))</f>
        <v/>
      </c>
    </row>
    <row r="13" spans="1:10">
      <c r="A13" s="54" t="s">
        <v>216</v>
      </c>
      <c r="B13" s="58" t="str">
        <f>リレーエントリー男子!B21</f>
        <v/>
      </c>
      <c r="C13" s="58" t="str">
        <f>IF(B13="","",基本データ入力!$D$8)</f>
        <v/>
      </c>
      <c r="D13" s="58" t="str">
        <f>IF(B13="","",RIGHT(基本データ入力!$L$9,3))</f>
        <v/>
      </c>
      <c r="E13" s="58" t="str">
        <f t="shared" si="0"/>
        <v/>
      </c>
      <c r="F13" s="58"/>
      <c r="G13" s="58" t="str">
        <f>IF(B13="","",リレーエントリー男子!I21)</f>
        <v/>
      </c>
      <c r="H13" s="58" t="str">
        <f>IF(B13="","",IF(リレーエントリー男子!D21="男子","1",IF(リレーエントリー男子!D21="女子","2","")))</f>
        <v/>
      </c>
      <c r="I13" s="58" t="str">
        <f>IF(B13="","",IF(リレーエントリー男子!C21="ﾘﾚｰ","60"&amp;リレーエントリー男子!E21,"70"&amp;リレーエントリー男子!E21))</f>
        <v/>
      </c>
      <c r="J13" s="55" t="str">
        <f>IF(H13="","",ASC(IF(LEN(リレーエントリー男子!F21)=1,"0"&amp;リレーエントリー男子!F21,リレーエントリー男子!F21))&amp;ASC(IF(LEN(リレーエントリー男子!G21)=1,"0"&amp;リレーエントリー男子!G21,リレーエントリー男子!G21))&amp;"."&amp;(IF(リレーエントリー男子!H21="","0",リレーエントリー男子!H21)))</f>
        <v/>
      </c>
    </row>
  </sheetData>
  <sheetProtection selectLockedCells="1" selectUnlockedCells="1"/>
  <customSheetViews>
    <customSheetView guid="{D15BB113-DAED-4319-94E8-97E274BC31C1}" zeroValues="0">
      <selection activeCell="G2" sqref="G2"/>
      <pageMargins left="0.75" right="0.75" top="1" bottom="1" header="0.3" footer="0.3"/>
      <pageSetup paperSize="9" orientation="portrait"/>
    </customSheetView>
  </customSheetViews>
  <phoneticPr fontId="2"/>
  <dataValidations count="3">
    <dataValidation imeMode="off" allowBlank="1" showInputMessage="1" showErrorMessage="1" sqref="D1:J1 D14:F65536 I14:J65536 G2:H65536"/>
    <dataValidation imeMode="halfKatakana" allowBlank="1" showInputMessage="1" showErrorMessage="1" sqref="C15:C65536 C1:C13 D2:F13 I2:I13"/>
    <dataValidation imeMode="hiragana" allowBlank="1" showInputMessage="1" showErrorMessage="1" sqref="B1:B1048576"/>
  </dataValidations>
  <pageMargins left="0.75" right="0.75" top="1" bottom="1"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13"/>
  <sheetViews>
    <sheetView showZeros="0" zoomScaleNormal="100" workbookViewId="0">
      <selection activeCell="M18" sqref="M18"/>
    </sheetView>
  </sheetViews>
  <sheetFormatPr defaultColWidth="13" defaultRowHeight="13.5"/>
  <cols>
    <col min="1" max="1" width="12.125" style="11" customWidth="1"/>
    <col min="2" max="2" width="15.5" style="11" customWidth="1"/>
    <col min="3" max="3" width="16" style="11" customWidth="1"/>
    <col min="4" max="5" width="10.625" style="11" customWidth="1"/>
    <col min="6" max="6" width="6.875" style="11" customWidth="1"/>
    <col min="7" max="7" width="6.375" style="11" customWidth="1"/>
    <col min="8" max="8" width="6.875" style="11" customWidth="1"/>
    <col min="9" max="9" width="8" style="11" customWidth="1"/>
    <col min="10" max="10" width="11.125" style="11" customWidth="1"/>
    <col min="11" max="16384" width="13" style="11"/>
  </cols>
  <sheetData>
    <row r="1" spans="1:10">
      <c r="A1" s="54" t="s">
        <v>110</v>
      </c>
      <c r="B1" s="54" t="s">
        <v>111</v>
      </c>
      <c r="C1" s="54" t="s">
        <v>112</v>
      </c>
      <c r="D1" s="54" t="s">
        <v>113</v>
      </c>
      <c r="E1" s="54" t="s">
        <v>114</v>
      </c>
      <c r="F1" s="54" t="s">
        <v>75</v>
      </c>
      <c r="G1" s="54" t="s">
        <v>77</v>
      </c>
      <c r="H1" s="54" t="s">
        <v>71</v>
      </c>
      <c r="I1" s="54" t="s">
        <v>115</v>
      </c>
      <c r="J1" s="54" t="s">
        <v>116</v>
      </c>
    </row>
    <row r="2" spans="1:10">
      <c r="A2" s="58">
        <v>1</v>
      </c>
      <c r="B2" s="58" t="str">
        <f>リレーエントリー女子!B10</f>
        <v/>
      </c>
      <c r="C2" s="58" t="str">
        <f>IF(B2="","",基本データ入力!$D$8)</f>
        <v/>
      </c>
      <c r="D2" s="58" t="str">
        <f>IF(B2="","",RIGHT(基本データ入力!$L$9,3))</f>
        <v/>
      </c>
      <c r="E2" s="58" t="str">
        <f>IF(B2="","","04")</f>
        <v/>
      </c>
      <c r="F2" s="58"/>
      <c r="G2" s="58" t="str">
        <f>IF(B2="","",リレーエントリー女子!I10)</f>
        <v/>
      </c>
      <c r="H2" s="58" t="str">
        <f>IF(B2="","",IF(リレーエントリー女子!D10="男子 ","1",IF(リレーエントリー男子!D10="女子","2","")))</f>
        <v/>
      </c>
      <c r="I2" s="58" t="str">
        <f>IF(B2="","",IF(リレーエントリー女子!C10="ﾘﾚｰ","60"&amp;リレーエントリー女子!E10,"70"&amp;リレーエントリー女子!E10))</f>
        <v/>
      </c>
      <c r="J2" s="55" t="str">
        <f>IF(H2="","",ASC(IF(LEN(リレーエントリー女子!F10)=1,"0"&amp;リレーエントリー女子!F10,リレーエントリー女子!F10))&amp;ASC(IF(LEN(リレーエントリー女子!G10)=1,"0"&amp;リレーエントリー女子!G10,リレーエントリー女子!G10))&amp;"."&amp;(IF(リレーエントリー女子!H10="","0",リレーエントリー女子!H10)))</f>
        <v/>
      </c>
    </row>
    <row r="3" spans="1:10">
      <c r="A3" s="58">
        <v>2</v>
      </c>
      <c r="B3" s="58" t="str">
        <f>リレーエントリー女子!B11</f>
        <v/>
      </c>
      <c r="C3" s="58" t="str">
        <f>IF(B3="","",基本データ入力!$D$8)</f>
        <v/>
      </c>
      <c r="D3" s="58" t="str">
        <f>IF(B3="","",RIGHT(基本データ入力!$L$9,3))</f>
        <v/>
      </c>
      <c r="E3" s="58" t="str">
        <f t="shared" ref="E3:E13" si="0">IF(B3="","","04")</f>
        <v/>
      </c>
      <c r="F3" s="58"/>
      <c r="G3" s="58" t="str">
        <f>IF(B3="","",リレーエントリー女子!I11)</f>
        <v/>
      </c>
      <c r="H3" s="58" t="str">
        <f>IF(B3="","",IF(リレーエントリー女子!D11="男子 ","1",IF(リレーエントリー男子!D11="女子","2","")))</f>
        <v/>
      </c>
      <c r="I3" s="58" t="str">
        <f>IF(B3="","",IF(リレーエントリー女子!C11="ﾘﾚｰ","60"&amp;リレーエントリー女子!E11,"70"&amp;リレーエントリー女子!E11))</f>
        <v/>
      </c>
      <c r="J3" s="55" t="str">
        <f>IF(H3="","",ASC(IF(LEN(リレーエントリー女子!F11)=1,"0"&amp;リレーエントリー女子!F11,リレーエントリー女子!F11))&amp;ASC(IF(LEN(リレーエントリー女子!G11)=1,"0"&amp;リレーエントリー女子!G11,リレーエントリー女子!G11))&amp;"."&amp;(IF(リレーエントリー女子!H11="","0",リレーエントリー女子!H11)))</f>
        <v/>
      </c>
    </row>
    <row r="4" spans="1:10">
      <c r="A4" s="58">
        <v>3</v>
      </c>
      <c r="B4" s="58" t="str">
        <f>リレーエントリー女子!B12</f>
        <v/>
      </c>
      <c r="C4" s="58" t="str">
        <f>IF(B4="","",基本データ入力!$D$8)</f>
        <v/>
      </c>
      <c r="D4" s="58" t="str">
        <f>IF(B4="","",RIGHT(基本データ入力!$L$9,3))</f>
        <v/>
      </c>
      <c r="E4" s="58" t="str">
        <f t="shared" si="0"/>
        <v/>
      </c>
      <c r="F4" s="58"/>
      <c r="G4" s="58" t="str">
        <f>IF(B4="","",リレーエントリー女子!I12)</f>
        <v/>
      </c>
      <c r="H4" s="58" t="str">
        <f>IF(B4="","",IF(リレーエントリー女子!D12="男子 ","1",IF(リレーエントリー男子!D12="女子","2","")))</f>
        <v/>
      </c>
      <c r="I4" s="58" t="str">
        <f>IF(B4="","",IF(リレーエントリー女子!C12="ﾘﾚｰ","60"&amp;リレーエントリー女子!E12,"70"&amp;リレーエントリー女子!E12))</f>
        <v/>
      </c>
      <c r="J4" s="55" t="str">
        <f>IF(H4="","",ASC(IF(LEN(リレーエントリー女子!F12)=1,"0"&amp;リレーエントリー女子!F12,リレーエントリー女子!F12))&amp;ASC(IF(LEN(リレーエントリー女子!G12)=1,"0"&amp;リレーエントリー女子!G12,リレーエントリー女子!G12))&amp;"."&amp;(IF(リレーエントリー女子!H12="","0",リレーエントリー女子!H12)))</f>
        <v/>
      </c>
    </row>
    <row r="5" spans="1:10">
      <c r="A5" s="58">
        <v>4</v>
      </c>
      <c r="B5" s="58" t="str">
        <f>リレーエントリー女子!B13</f>
        <v/>
      </c>
      <c r="C5" s="58" t="str">
        <f>IF(B5="","",基本データ入力!$D$8)</f>
        <v/>
      </c>
      <c r="D5" s="58" t="str">
        <f>IF(B5="","",RIGHT(基本データ入力!$L$9,3))</f>
        <v/>
      </c>
      <c r="E5" s="58" t="str">
        <f t="shared" si="0"/>
        <v/>
      </c>
      <c r="F5" s="58"/>
      <c r="G5" s="58" t="str">
        <f>IF(B5="","",リレーエントリー女子!I13)</f>
        <v/>
      </c>
      <c r="H5" s="58" t="str">
        <f>IF(B5="","",IF(リレーエントリー女子!D13="男子 ","1",IF(リレーエントリー男子!D13="女子","2","")))</f>
        <v/>
      </c>
      <c r="I5" s="58" t="str">
        <f>IF(B5="","",IF(リレーエントリー女子!C13="ﾘﾚｰ","60"&amp;リレーエントリー女子!E13,"70"&amp;リレーエントリー女子!E13))</f>
        <v/>
      </c>
      <c r="J5" s="55" t="str">
        <f>IF(H5="","",ASC(IF(LEN(リレーエントリー女子!F13)=1,"0"&amp;リレーエントリー女子!F13,リレーエントリー女子!F13))&amp;ASC(IF(LEN(リレーエントリー女子!G13)=1,"0"&amp;リレーエントリー女子!G13,リレーエントリー女子!G13))&amp;"."&amp;(IF(リレーエントリー女子!H13="","0",リレーエントリー女子!H13)))</f>
        <v/>
      </c>
    </row>
    <row r="6" spans="1:10">
      <c r="A6" s="58">
        <v>5</v>
      </c>
      <c r="B6" s="58" t="str">
        <f>リレーエントリー女子!B14</f>
        <v/>
      </c>
      <c r="C6" s="58" t="str">
        <f>IF(B6="","",基本データ入力!$D$8)</f>
        <v/>
      </c>
      <c r="D6" s="58" t="str">
        <f>IF(B6="","",RIGHT(基本データ入力!$L$9,3))</f>
        <v/>
      </c>
      <c r="E6" s="58" t="str">
        <f t="shared" si="0"/>
        <v/>
      </c>
      <c r="F6" s="58"/>
      <c r="G6" s="58" t="str">
        <f>IF(B6="","",リレーエントリー女子!I14)</f>
        <v/>
      </c>
      <c r="H6" s="58" t="str">
        <f>IF(B6="","",IF(リレーエントリー女子!D14="男子 ","1",IF(リレーエントリー男子!D14="女子","2","")))</f>
        <v/>
      </c>
      <c r="I6" s="58" t="str">
        <f>IF(B6="","",IF(リレーエントリー女子!C14="ﾘﾚｰ","60"&amp;リレーエントリー女子!E14,"70"&amp;リレーエントリー女子!E14))</f>
        <v/>
      </c>
      <c r="J6" s="55" t="str">
        <f>IF(H6="","",ASC(IF(LEN(リレーエントリー女子!F14)=1,"0"&amp;リレーエントリー女子!F14,リレーエントリー女子!F14))&amp;ASC(IF(LEN(リレーエントリー女子!G14)=1,"0"&amp;リレーエントリー女子!G14,リレーエントリー女子!G14))&amp;"."&amp;(IF(リレーエントリー女子!H14="","0",リレーエントリー女子!H14)))</f>
        <v/>
      </c>
    </row>
    <row r="7" spans="1:10">
      <c r="A7" s="58">
        <v>6</v>
      </c>
      <c r="B7" s="58" t="str">
        <f>リレーエントリー女子!B15</f>
        <v/>
      </c>
      <c r="C7" s="58" t="str">
        <f>IF(B7="","",基本データ入力!$D$8)</f>
        <v/>
      </c>
      <c r="D7" s="58" t="str">
        <f>IF(B7="","",RIGHT(基本データ入力!$L$9,3))</f>
        <v/>
      </c>
      <c r="E7" s="58" t="str">
        <f t="shared" si="0"/>
        <v/>
      </c>
      <c r="F7" s="58"/>
      <c r="G7" s="58" t="str">
        <f>IF(B7="","",リレーエントリー女子!I15)</f>
        <v/>
      </c>
      <c r="H7" s="58" t="str">
        <f>IF(B7="","",IF(リレーエントリー女子!D15="男子 ","1",IF(リレーエントリー男子!D15="女子","2","")))</f>
        <v/>
      </c>
      <c r="I7" s="58" t="str">
        <f>IF(B7="","",IF(リレーエントリー女子!C15="ﾘﾚｰ","60"&amp;リレーエントリー女子!E15,"70"&amp;リレーエントリー女子!E15))</f>
        <v/>
      </c>
      <c r="J7" s="55" t="str">
        <f>IF(H7="","",ASC(IF(LEN(リレーエントリー女子!F15)=1,"0"&amp;リレーエントリー女子!F15,リレーエントリー女子!F15))&amp;ASC(IF(LEN(リレーエントリー女子!G15)=1,"0"&amp;リレーエントリー女子!G15,リレーエントリー女子!G15))&amp;"."&amp;(IF(リレーエントリー女子!H15="","0",リレーエントリー女子!H15)))</f>
        <v/>
      </c>
    </row>
    <row r="8" spans="1:10">
      <c r="A8" s="58">
        <v>7</v>
      </c>
      <c r="B8" s="58" t="str">
        <f>リレーエントリー女子!B16</f>
        <v/>
      </c>
      <c r="C8" s="58" t="str">
        <f>IF(B8="","",基本データ入力!$D$8)</f>
        <v/>
      </c>
      <c r="D8" s="58" t="str">
        <f>IF(B8="","",RIGHT(基本データ入力!$L$9,3))</f>
        <v/>
      </c>
      <c r="E8" s="58" t="str">
        <f t="shared" si="0"/>
        <v/>
      </c>
      <c r="F8" s="58"/>
      <c r="G8" s="58" t="str">
        <f>IF(B8="","",リレーエントリー女子!I16)</f>
        <v/>
      </c>
      <c r="H8" s="58" t="str">
        <f>IF(B8="","",IF(リレーエントリー女子!D16="男子 ","1",IF(リレーエントリー男子!D16="女子","2","")))</f>
        <v/>
      </c>
      <c r="I8" s="58" t="str">
        <f>IF(B8="","",IF(リレーエントリー女子!C16="ﾘﾚｰ","60"&amp;リレーエントリー女子!E16,"70"&amp;リレーエントリー女子!E16))</f>
        <v/>
      </c>
      <c r="J8" s="55" t="str">
        <f>IF(H8="","",ASC(IF(LEN(リレーエントリー女子!F16)=1,"0"&amp;リレーエントリー女子!F16,リレーエントリー女子!F16))&amp;ASC(IF(LEN(リレーエントリー女子!G16)=1,"0"&amp;リレーエントリー女子!G16,リレーエントリー女子!G16))&amp;"."&amp;(IF(リレーエントリー女子!H16="","0",リレーエントリー女子!H16)))</f>
        <v/>
      </c>
    </row>
    <row r="9" spans="1:10">
      <c r="A9" s="58">
        <v>8</v>
      </c>
      <c r="B9" s="58" t="str">
        <f>リレーエントリー女子!B17</f>
        <v/>
      </c>
      <c r="C9" s="58" t="str">
        <f>IF(B9="","",基本データ入力!$D$8)</f>
        <v/>
      </c>
      <c r="D9" s="58" t="str">
        <f>IF(B9="","",RIGHT(基本データ入力!$L$9,3))</f>
        <v/>
      </c>
      <c r="E9" s="58" t="str">
        <f t="shared" si="0"/>
        <v/>
      </c>
      <c r="F9" s="58"/>
      <c r="G9" s="58" t="str">
        <f>IF(B9="","",リレーエントリー女子!I17)</f>
        <v/>
      </c>
      <c r="H9" s="58" t="str">
        <f>IF(B9="","",IF(リレーエントリー女子!D17="男子 ","1",IF(リレーエントリー男子!D17="女子","2","")))</f>
        <v/>
      </c>
      <c r="I9" s="58" t="str">
        <f>IF(B9="","",IF(リレーエントリー女子!C17="ﾘﾚｰ","60"&amp;リレーエントリー女子!E17,"70"&amp;リレーエントリー女子!E17))</f>
        <v/>
      </c>
      <c r="J9" s="55" t="str">
        <f>IF(H9="","",ASC(IF(LEN(リレーエントリー女子!F17)=1,"0"&amp;リレーエントリー女子!F17,リレーエントリー女子!F17))&amp;ASC(IF(LEN(リレーエントリー女子!G17)=1,"0"&amp;リレーエントリー女子!G17,リレーエントリー女子!G17))&amp;"."&amp;(IF(リレーエントリー女子!H17="","0",リレーエントリー女子!H17)))</f>
        <v/>
      </c>
    </row>
    <row r="10" spans="1:10">
      <c r="A10" s="54" t="s">
        <v>220</v>
      </c>
      <c r="B10" s="58" t="str">
        <f>リレーエントリー女子!B18</f>
        <v/>
      </c>
      <c r="C10" s="58" t="str">
        <f>IF(B10="","",基本データ入力!$D$8)</f>
        <v/>
      </c>
      <c r="D10" s="58" t="str">
        <f>IF(B10="","",RIGHT(基本データ入力!$L$9,3))</f>
        <v/>
      </c>
      <c r="E10" s="58" t="str">
        <f t="shared" si="0"/>
        <v/>
      </c>
      <c r="F10" s="58"/>
      <c r="G10" s="58" t="str">
        <f>IF(B10="","",リレーエントリー女子!I18)</f>
        <v/>
      </c>
      <c r="H10" s="58" t="str">
        <f>IF(B10="","",IF(リレーエントリー女子!D18="男子 ","1",IF(リレーエントリー男子!D18="女子","2","")))</f>
        <v/>
      </c>
      <c r="I10" s="58" t="str">
        <f>IF(B10="","",IF(リレーエントリー女子!C18="ﾘﾚｰ","60"&amp;リレーエントリー女子!E18,"70"&amp;リレーエントリー女子!E18))</f>
        <v/>
      </c>
      <c r="J10" s="55" t="str">
        <f>IF(H10="","",ASC(IF(LEN(リレーエントリー女子!F18)=1,"0"&amp;リレーエントリー女子!F18,リレーエントリー女子!F18))&amp;ASC(IF(LEN(リレーエントリー女子!G18)=1,"0"&amp;リレーエントリー女子!G18,リレーエントリー女子!G18))&amp;"."&amp;(IF(リレーエントリー女子!H18="","0",リレーエントリー女子!H18)))</f>
        <v/>
      </c>
    </row>
    <row r="11" spans="1:10">
      <c r="A11" s="54" t="s">
        <v>221</v>
      </c>
      <c r="B11" s="58" t="str">
        <f>リレーエントリー女子!B19</f>
        <v/>
      </c>
      <c r="C11" s="58" t="str">
        <f>IF(B11="","",基本データ入力!$D$8)</f>
        <v/>
      </c>
      <c r="D11" s="58" t="str">
        <f>IF(B11="","",RIGHT(基本データ入力!$L$9,3))</f>
        <v/>
      </c>
      <c r="E11" s="58" t="str">
        <f t="shared" si="0"/>
        <v/>
      </c>
      <c r="F11" s="58"/>
      <c r="G11" s="58" t="str">
        <f>IF(B11="","",リレーエントリー女子!I19)</f>
        <v/>
      </c>
      <c r="H11" s="58" t="str">
        <f>IF(B11="","",IF(リレーエントリー女子!D19="男子 ","1",IF(リレーエントリー男子!D19="女子","2","")))</f>
        <v/>
      </c>
      <c r="I11" s="58" t="str">
        <f>IF(B11="","",IF(リレーエントリー女子!C19="ﾘﾚｰ","60"&amp;リレーエントリー女子!E19,"70"&amp;リレーエントリー女子!E19))</f>
        <v/>
      </c>
      <c r="J11" s="55" t="str">
        <f>IF(H11="","",ASC(IF(LEN(リレーエントリー女子!F19)=1,"0"&amp;リレーエントリー女子!F19,リレーエントリー女子!F19))&amp;ASC(IF(LEN(リレーエントリー女子!G19)=1,"0"&amp;リレーエントリー女子!G19,リレーエントリー女子!G19))&amp;"."&amp;(IF(リレーエントリー女子!H19="","0",リレーエントリー女子!H19)))</f>
        <v/>
      </c>
    </row>
    <row r="12" spans="1:10">
      <c r="A12" s="54" t="s">
        <v>209</v>
      </c>
      <c r="B12" s="58" t="str">
        <f>リレーエントリー女子!B20</f>
        <v/>
      </c>
      <c r="C12" s="58" t="str">
        <f>IF(B12="","",基本データ入力!$D$8)</f>
        <v/>
      </c>
      <c r="D12" s="58" t="str">
        <f>IF(B12="","",RIGHT(基本データ入力!$L$9,3))</f>
        <v/>
      </c>
      <c r="E12" s="58" t="str">
        <f t="shared" si="0"/>
        <v/>
      </c>
      <c r="F12" s="58"/>
      <c r="G12" s="58" t="str">
        <f>IF(B12="","",リレーエントリー女子!I20)</f>
        <v/>
      </c>
      <c r="H12" s="58" t="str">
        <f>IF(B12="","",IF(リレーエントリー女子!D20="男子 ","1",IF(リレーエントリー男子!D20="女子","2","")))</f>
        <v/>
      </c>
      <c r="I12" s="58" t="str">
        <f>IF(B12="","",IF(リレーエントリー女子!C20="ﾘﾚｰ","60"&amp;リレーエントリー女子!E20,"70"&amp;リレーエントリー女子!E20))</f>
        <v/>
      </c>
      <c r="J12" s="55" t="str">
        <f>IF(H12="","",ASC(IF(LEN(リレーエントリー女子!F20)=1,"0"&amp;リレーエントリー女子!F20,リレーエントリー女子!F20))&amp;ASC(IF(LEN(リレーエントリー女子!G20)=1,"0"&amp;リレーエントリー女子!G20,リレーエントリー女子!G20))&amp;"."&amp;(IF(リレーエントリー女子!H20="","0",リレーエントリー女子!H20)))</f>
        <v/>
      </c>
    </row>
    <row r="13" spans="1:10">
      <c r="A13" s="54" t="s">
        <v>216</v>
      </c>
      <c r="B13" s="58" t="str">
        <f>リレーエントリー女子!B21</f>
        <v/>
      </c>
      <c r="C13" s="58" t="str">
        <f>IF(B13="","",基本データ入力!$D$8)</f>
        <v/>
      </c>
      <c r="D13" s="58" t="str">
        <f>IF(B13="","",RIGHT(基本データ入力!$L$9,3))</f>
        <v/>
      </c>
      <c r="E13" s="58" t="str">
        <f t="shared" si="0"/>
        <v/>
      </c>
      <c r="F13" s="58"/>
      <c r="G13" s="58" t="str">
        <f>IF(B13="","",リレーエントリー女子!I21)</f>
        <v/>
      </c>
      <c r="H13" s="58" t="str">
        <f>IF(B13="","",IF(リレーエントリー女子!D21="男子 ","1",IF(リレーエントリー男子!D21="女子","2","")))</f>
        <v/>
      </c>
      <c r="I13" s="58" t="str">
        <f>IF(B13="","",IF(リレーエントリー女子!C21="ﾘﾚｰ","60"&amp;リレーエントリー女子!E21,"70"&amp;リレーエントリー女子!E21))</f>
        <v/>
      </c>
      <c r="J13" s="55" t="str">
        <f>IF(H13="","",ASC(IF(LEN(リレーエントリー女子!F21)=1,"0"&amp;リレーエントリー女子!F21,リレーエントリー女子!F21))&amp;ASC(IF(LEN(リレーエントリー女子!G21)=1,"0"&amp;リレーエントリー女子!G21,リレーエントリー女子!G21))&amp;"."&amp;(IF(リレーエントリー女子!H21="","0",リレーエントリー女子!H21)))</f>
        <v/>
      </c>
    </row>
  </sheetData>
  <sheetProtection password="CC09" sheet="1" objects="1" scenarios="1" selectLockedCells="1" selectUnlockedCells="1"/>
  <phoneticPr fontId="2"/>
  <dataValidations count="3">
    <dataValidation imeMode="hiragana" allowBlank="1" showInputMessage="1" showErrorMessage="1" sqref="B1:B1048576"/>
    <dataValidation imeMode="halfKatakana" allowBlank="1" showInputMessage="1" showErrorMessage="1" sqref="C15:C65536 C1:C13 D2:F13 I2:I13"/>
    <dataValidation imeMode="off" allowBlank="1" showInputMessage="1" showErrorMessage="1" sqref="D1:J1 D14:F65536 I14:J65536 G2:H65536"/>
  </dataValidations>
  <pageMargins left="0.75" right="0.75" top="1" bottom="1"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O38"/>
  <sheetViews>
    <sheetView topLeftCell="B13" zoomScale="110" zoomScaleNormal="110" workbookViewId="0">
      <selection activeCell="H4" sqref="H4"/>
    </sheetView>
  </sheetViews>
  <sheetFormatPr defaultColWidth="13" defaultRowHeight="13.5"/>
  <cols>
    <col min="1" max="1" width="24.125" style="9" customWidth="1"/>
    <col min="2" max="2" width="14.5" style="9" customWidth="1"/>
    <col min="3" max="3" width="4.5" style="9" customWidth="1"/>
    <col min="4" max="4" width="4.875" style="9" customWidth="1"/>
    <col min="5" max="5" width="4.125" style="9" customWidth="1"/>
    <col min="6" max="6" width="5.125" style="9" customWidth="1"/>
    <col min="7" max="7" width="4.875" style="9" customWidth="1"/>
    <col min="8" max="8" width="15.375" style="9" customWidth="1"/>
    <col min="9" max="9" width="17.375" style="9" customWidth="1"/>
    <col min="10" max="10" width="11.125" style="9" customWidth="1"/>
    <col min="11" max="11" width="33.375" style="9" customWidth="1"/>
    <col min="12" max="12" width="13" style="9" bestFit="1" customWidth="1"/>
    <col min="13" max="13" width="47.625" style="9" bestFit="1" customWidth="1"/>
    <col min="14" max="16384" width="13" style="9"/>
  </cols>
  <sheetData>
    <row r="2" spans="1:15" ht="14.25" thickBot="1">
      <c r="C2" s="9" t="s">
        <v>181</v>
      </c>
      <c r="E2" s="9" t="s">
        <v>7</v>
      </c>
      <c r="G2" s="9" t="s">
        <v>180</v>
      </c>
    </row>
    <row r="3" spans="1:15" ht="14.25" thickBot="1">
      <c r="A3" s="124" t="s">
        <v>118</v>
      </c>
      <c r="B3" s="64" t="s">
        <v>2</v>
      </c>
      <c r="C3" s="64" t="s">
        <v>1</v>
      </c>
      <c r="D3" s="64" t="s">
        <v>29</v>
      </c>
      <c r="E3" s="64" t="s">
        <v>1</v>
      </c>
      <c r="F3" s="123" t="s">
        <v>4</v>
      </c>
      <c r="G3" s="62"/>
      <c r="H3" s="62" t="s">
        <v>179</v>
      </c>
      <c r="I3" s="141" t="s">
        <v>0</v>
      </c>
      <c r="J3" s="65" t="s">
        <v>9</v>
      </c>
      <c r="K3" s="140" t="s">
        <v>179</v>
      </c>
      <c r="L3" s="65" t="s">
        <v>185</v>
      </c>
      <c r="M3" s="65" t="s">
        <v>186</v>
      </c>
      <c r="N3" s="136"/>
      <c r="O3" s="1"/>
    </row>
    <row r="4" spans="1:15">
      <c r="A4" s="336"/>
      <c r="B4" s="63" t="s">
        <v>268</v>
      </c>
      <c r="C4" s="63">
        <v>1</v>
      </c>
      <c r="D4" s="63">
        <v>6</v>
      </c>
      <c r="E4" s="88" t="s">
        <v>5</v>
      </c>
      <c r="F4" s="124">
        <v>1</v>
      </c>
      <c r="G4" s="125">
        <v>1</v>
      </c>
      <c r="H4" s="162" t="s">
        <v>320</v>
      </c>
      <c r="I4" s="137" t="s">
        <v>321</v>
      </c>
      <c r="J4" s="331" t="s">
        <v>322</v>
      </c>
      <c r="K4" s="331" t="s">
        <v>323</v>
      </c>
      <c r="L4" s="331" t="s">
        <v>324</v>
      </c>
      <c r="M4" s="331" t="s">
        <v>325</v>
      </c>
      <c r="N4" s="137"/>
      <c r="O4" s="1"/>
    </row>
    <row r="5" spans="1:15">
      <c r="A5" s="1"/>
      <c r="B5" s="63" t="s">
        <v>10</v>
      </c>
      <c r="C5" s="63">
        <v>2</v>
      </c>
      <c r="D5" s="63">
        <v>7</v>
      </c>
      <c r="E5" s="88" t="s">
        <v>6</v>
      </c>
      <c r="F5" s="124">
        <v>2</v>
      </c>
      <c r="G5" s="125">
        <v>2</v>
      </c>
      <c r="H5" s="163" t="s">
        <v>326</v>
      </c>
      <c r="I5" s="138" t="s">
        <v>327</v>
      </c>
      <c r="J5" s="139" t="s">
        <v>328</v>
      </c>
      <c r="K5" s="139" t="s">
        <v>329</v>
      </c>
      <c r="L5" s="139" t="s">
        <v>330</v>
      </c>
      <c r="M5" s="139" t="s">
        <v>331</v>
      </c>
      <c r="N5" s="138"/>
      <c r="O5" s="1"/>
    </row>
    <row r="6" spans="1:15">
      <c r="A6" s="1"/>
      <c r="B6" s="63" t="s">
        <v>11</v>
      </c>
      <c r="C6" s="63">
        <v>3</v>
      </c>
      <c r="D6" s="63">
        <v>7</v>
      </c>
      <c r="G6" s="125">
        <v>3</v>
      </c>
      <c r="H6" s="163" t="s">
        <v>332</v>
      </c>
      <c r="I6" s="138" t="s">
        <v>333</v>
      </c>
      <c r="J6" s="139" t="s">
        <v>334</v>
      </c>
      <c r="K6" s="139" t="s">
        <v>335</v>
      </c>
      <c r="L6" s="139" t="s">
        <v>336</v>
      </c>
      <c r="M6" s="139" t="s">
        <v>337</v>
      </c>
      <c r="N6" s="138"/>
      <c r="O6" s="1"/>
    </row>
    <row r="7" spans="1:15">
      <c r="A7" s="1"/>
      <c r="B7" s="63" t="s">
        <v>269</v>
      </c>
      <c r="C7" s="63">
        <v>4</v>
      </c>
      <c r="D7" s="63">
        <v>8</v>
      </c>
      <c r="G7" s="125">
        <v>4</v>
      </c>
      <c r="H7" s="163" t="s">
        <v>338</v>
      </c>
      <c r="I7" s="138" t="s">
        <v>339</v>
      </c>
      <c r="J7" s="139" t="s">
        <v>340</v>
      </c>
      <c r="K7" s="139" t="s">
        <v>341</v>
      </c>
      <c r="L7" s="139" t="s">
        <v>342</v>
      </c>
      <c r="M7" s="139" t="s">
        <v>343</v>
      </c>
      <c r="N7" s="138"/>
      <c r="O7" s="1"/>
    </row>
    <row r="8" spans="1:15">
      <c r="A8" s="1"/>
      <c r="B8" s="63" t="s">
        <v>182</v>
      </c>
      <c r="C8" s="63">
        <v>5</v>
      </c>
      <c r="D8" s="63">
        <v>9</v>
      </c>
      <c r="G8" s="125">
        <v>5</v>
      </c>
      <c r="H8" s="163" t="s">
        <v>344</v>
      </c>
      <c r="I8" s="138" t="s">
        <v>345</v>
      </c>
      <c r="J8" s="139" t="s">
        <v>346</v>
      </c>
      <c r="K8" s="139" t="s">
        <v>347</v>
      </c>
      <c r="L8" s="139" t="s">
        <v>281</v>
      </c>
      <c r="M8" s="139" t="s">
        <v>348</v>
      </c>
      <c r="N8" s="138"/>
      <c r="O8" s="1"/>
    </row>
    <row r="9" spans="1:15">
      <c r="A9" s="1"/>
      <c r="B9" s="63" t="s">
        <v>229</v>
      </c>
      <c r="C9" s="63">
        <v>6</v>
      </c>
      <c r="D9" s="63">
        <v>10</v>
      </c>
      <c r="G9" s="125">
        <v>6</v>
      </c>
      <c r="H9" s="163" t="s">
        <v>349</v>
      </c>
      <c r="I9" s="138" t="s">
        <v>350</v>
      </c>
      <c r="J9" s="139" t="s">
        <v>351</v>
      </c>
      <c r="K9" s="139" t="s">
        <v>352</v>
      </c>
      <c r="L9" s="139" t="s">
        <v>353</v>
      </c>
      <c r="M9" s="139" t="s">
        <v>354</v>
      </c>
      <c r="N9" s="138"/>
      <c r="O9" s="1"/>
    </row>
    <row r="10" spans="1:15">
      <c r="A10" s="1"/>
      <c r="B10" s="63" t="s">
        <v>270</v>
      </c>
      <c r="C10" s="63">
        <v>7</v>
      </c>
      <c r="D10" s="63">
        <v>11</v>
      </c>
      <c r="G10" s="125">
        <v>7</v>
      </c>
      <c r="H10" s="163" t="s">
        <v>355</v>
      </c>
      <c r="I10" s="138" t="s">
        <v>356</v>
      </c>
      <c r="J10" s="139" t="s">
        <v>357</v>
      </c>
      <c r="K10" s="139" t="s">
        <v>358</v>
      </c>
      <c r="L10" s="139" t="s">
        <v>359</v>
      </c>
      <c r="M10" s="139" t="s">
        <v>360</v>
      </c>
      <c r="N10" s="138"/>
      <c r="O10" s="1"/>
    </row>
    <row r="11" spans="1:15">
      <c r="A11" s="1"/>
      <c r="B11" s="63" t="s">
        <v>183</v>
      </c>
      <c r="C11" s="63">
        <v>8</v>
      </c>
      <c r="D11" s="63">
        <v>12</v>
      </c>
      <c r="G11" s="125">
        <v>8</v>
      </c>
      <c r="H11" s="163" t="s">
        <v>361</v>
      </c>
      <c r="I11" s="138" t="s">
        <v>362</v>
      </c>
      <c r="J11" s="139" t="s">
        <v>363</v>
      </c>
      <c r="K11" s="139" t="s">
        <v>364</v>
      </c>
      <c r="L11" s="139" t="s">
        <v>365</v>
      </c>
      <c r="M11" s="139" t="s">
        <v>366</v>
      </c>
      <c r="N11" s="138"/>
      <c r="O11" s="1"/>
    </row>
    <row r="12" spans="1:15">
      <c r="A12" s="1"/>
      <c r="B12" s="63" t="s">
        <v>230</v>
      </c>
      <c r="C12" s="63">
        <v>9</v>
      </c>
      <c r="D12" s="63">
        <v>13</v>
      </c>
      <c r="G12" s="125">
        <v>9</v>
      </c>
      <c r="H12" s="163" t="s">
        <v>367</v>
      </c>
      <c r="I12" s="138" t="s">
        <v>368</v>
      </c>
      <c r="J12" s="139" t="s">
        <v>369</v>
      </c>
      <c r="K12" s="139" t="s">
        <v>370</v>
      </c>
      <c r="L12" s="139" t="s">
        <v>371</v>
      </c>
      <c r="M12" s="139" t="s">
        <v>372</v>
      </c>
      <c r="N12" s="138"/>
      <c r="O12" s="1"/>
    </row>
    <row r="13" spans="1:15">
      <c r="A13" s="1"/>
      <c r="B13" s="63" t="s">
        <v>271</v>
      </c>
      <c r="C13" s="63">
        <v>10</v>
      </c>
      <c r="D13" s="63">
        <v>14</v>
      </c>
      <c r="G13" s="125">
        <v>10</v>
      </c>
      <c r="H13" s="163" t="s">
        <v>373</v>
      </c>
      <c r="I13" s="138" t="s">
        <v>374</v>
      </c>
      <c r="J13" s="139" t="s">
        <v>375</v>
      </c>
      <c r="K13" s="139" t="s">
        <v>376</v>
      </c>
      <c r="L13" s="139" t="s">
        <v>377</v>
      </c>
      <c r="M13" s="139" t="s">
        <v>378</v>
      </c>
      <c r="N13" s="138"/>
      <c r="O13" s="1"/>
    </row>
    <row r="14" spans="1:15">
      <c r="A14" s="1"/>
      <c r="B14" s="63" t="s">
        <v>184</v>
      </c>
      <c r="C14" s="63">
        <v>11</v>
      </c>
      <c r="D14" s="63">
        <v>15</v>
      </c>
      <c r="G14" s="125">
        <v>11</v>
      </c>
      <c r="H14" s="163" t="s">
        <v>379</v>
      </c>
      <c r="I14" s="138" t="s">
        <v>380</v>
      </c>
      <c r="J14" s="139" t="s">
        <v>381</v>
      </c>
      <c r="K14" s="139" t="s">
        <v>382</v>
      </c>
      <c r="L14" s="139" t="s">
        <v>383</v>
      </c>
      <c r="M14" s="139" t="s">
        <v>384</v>
      </c>
      <c r="N14" s="138"/>
      <c r="O14" s="1"/>
    </row>
    <row r="15" spans="1:15">
      <c r="A15" s="147" t="s">
        <v>274</v>
      </c>
      <c r="B15" s="63" t="s">
        <v>231</v>
      </c>
      <c r="C15" s="63">
        <v>12</v>
      </c>
      <c r="D15" s="63">
        <v>16</v>
      </c>
      <c r="G15" s="125">
        <v>12</v>
      </c>
      <c r="H15" s="163" t="s">
        <v>385</v>
      </c>
      <c r="I15" s="138" t="s">
        <v>386</v>
      </c>
      <c r="J15" s="139" t="s">
        <v>387</v>
      </c>
      <c r="K15" s="139" t="s">
        <v>388</v>
      </c>
      <c r="L15" s="139" t="s">
        <v>389</v>
      </c>
      <c r="M15" s="139" t="s">
        <v>390</v>
      </c>
      <c r="N15" s="138"/>
      <c r="O15" s="1"/>
    </row>
    <row r="16" spans="1:15">
      <c r="A16" s="147" t="s">
        <v>223</v>
      </c>
      <c r="B16" s="63" t="s">
        <v>272</v>
      </c>
      <c r="C16" s="63">
        <v>13</v>
      </c>
      <c r="D16" s="63">
        <v>17</v>
      </c>
      <c r="G16" s="125">
        <v>13</v>
      </c>
      <c r="H16" s="179" t="s">
        <v>391</v>
      </c>
      <c r="I16" s="139" t="s">
        <v>392</v>
      </c>
      <c r="J16" s="139" t="s">
        <v>393</v>
      </c>
      <c r="K16" s="139" t="s">
        <v>394</v>
      </c>
      <c r="L16" s="139" t="s">
        <v>395</v>
      </c>
      <c r="M16" s="139" t="s">
        <v>396</v>
      </c>
      <c r="N16" s="139"/>
    </row>
    <row r="17" spans="1:14">
      <c r="A17" s="147" t="s">
        <v>275</v>
      </c>
      <c r="B17" s="63" t="s">
        <v>273</v>
      </c>
      <c r="C17" s="63">
        <v>14</v>
      </c>
      <c r="D17" s="63">
        <v>18</v>
      </c>
      <c r="G17" s="125">
        <v>14</v>
      </c>
      <c r="H17" s="179" t="s">
        <v>397</v>
      </c>
      <c r="I17" s="139" t="s">
        <v>398</v>
      </c>
      <c r="J17" s="139" t="s">
        <v>399</v>
      </c>
      <c r="K17" s="139" t="s">
        <v>400</v>
      </c>
      <c r="L17" s="139" t="s">
        <v>401</v>
      </c>
      <c r="M17" s="139" t="s">
        <v>402</v>
      </c>
      <c r="N17" s="139"/>
    </row>
    <row r="18" spans="1:14">
      <c r="A18" s="147" t="s">
        <v>276</v>
      </c>
      <c r="B18" s="63"/>
      <c r="C18" s="63">
        <v>15</v>
      </c>
      <c r="D18" s="63">
        <v>19</v>
      </c>
      <c r="G18" s="125">
        <v>15</v>
      </c>
      <c r="H18" s="179" t="s">
        <v>403</v>
      </c>
      <c r="I18" s="139" t="s">
        <v>404</v>
      </c>
      <c r="J18" s="139" t="s">
        <v>405</v>
      </c>
      <c r="K18" s="139" t="s">
        <v>406</v>
      </c>
      <c r="L18" s="139" t="s">
        <v>407</v>
      </c>
      <c r="M18" s="139" t="s">
        <v>408</v>
      </c>
      <c r="N18" s="139"/>
    </row>
    <row r="19" spans="1:14">
      <c r="A19" s="147" t="s">
        <v>277</v>
      </c>
      <c r="C19" s="63">
        <v>16</v>
      </c>
      <c r="D19" s="63">
        <v>20</v>
      </c>
      <c r="G19" s="125">
        <v>16</v>
      </c>
      <c r="H19" s="179" t="s">
        <v>409</v>
      </c>
      <c r="I19" s="139" t="s">
        <v>410</v>
      </c>
      <c r="J19" s="139" t="s">
        <v>411</v>
      </c>
      <c r="K19" s="139" t="s">
        <v>412</v>
      </c>
      <c r="L19" s="139" t="s">
        <v>413</v>
      </c>
      <c r="M19" s="139" t="s">
        <v>414</v>
      </c>
      <c r="N19" s="139"/>
    </row>
    <row r="20" spans="1:14">
      <c r="A20" s="147" t="s">
        <v>278</v>
      </c>
      <c r="C20" s="63">
        <v>17</v>
      </c>
      <c r="D20" s="63">
        <v>21</v>
      </c>
      <c r="G20" s="125">
        <v>17</v>
      </c>
      <c r="H20" s="179" t="s">
        <v>415</v>
      </c>
      <c r="I20" s="139" t="s">
        <v>416</v>
      </c>
      <c r="J20" s="139" t="s">
        <v>417</v>
      </c>
      <c r="K20" s="139" t="s">
        <v>418</v>
      </c>
      <c r="L20" s="139" t="s">
        <v>419</v>
      </c>
      <c r="M20" s="139" t="s">
        <v>420</v>
      </c>
      <c r="N20" s="139"/>
    </row>
    <row r="21" spans="1:14">
      <c r="A21" s="147" t="s">
        <v>279</v>
      </c>
      <c r="C21" s="63">
        <v>18</v>
      </c>
      <c r="D21" s="63">
        <v>22</v>
      </c>
      <c r="G21" s="125">
        <v>18</v>
      </c>
      <c r="H21" s="179" t="s">
        <v>421</v>
      </c>
      <c r="I21" s="139" t="s">
        <v>422</v>
      </c>
      <c r="J21" s="139" t="s">
        <v>423</v>
      </c>
      <c r="K21" s="139" t="s">
        <v>424</v>
      </c>
      <c r="L21" s="139" t="s">
        <v>425</v>
      </c>
      <c r="M21" s="139" t="s">
        <v>426</v>
      </c>
      <c r="N21" s="139"/>
    </row>
    <row r="22" spans="1:14">
      <c r="A22" s="147" t="s">
        <v>280</v>
      </c>
      <c r="G22" s="125">
        <v>19</v>
      </c>
      <c r="H22" s="179" t="s">
        <v>427</v>
      </c>
      <c r="I22" s="139" t="s">
        <v>428</v>
      </c>
      <c r="J22" s="139" t="s">
        <v>429</v>
      </c>
      <c r="K22" s="139" t="s">
        <v>427</v>
      </c>
      <c r="L22" s="139" t="s">
        <v>430</v>
      </c>
      <c r="M22" s="139" t="s">
        <v>431</v>
      </c>
      <c r="N22" s="139"/>
    </row>
    <row r="23" spans="1:14">
      <c r="G23" s="125">
        <v>20</v>
      </c>
      <c r="H23" s="179" t="s">
        <v>432</v>
      </c>
      <c r="I23" s="139" t="s">
        <v>432</v>
      </c>
      <c r="J23" s="139" t="s">
        <v>433</v>
      </c>
      <c r="K23" s="139" t="s">
        <v>434</v>
      </c>
      <c r="L23" s="139" t="s">
        <v>435</v>
      </c>
      <c r="M23" s="139" t="s">
        <v>436</v>
      </c>
      <c r="N23" s="139"/>
    </row>
    <row r="24" spans="1:14">
      <c r="G24" s="125">
        <v>21</v>
      </c>
      <c r="H24" s="179" t="s">
        <v>437</v>
      </c>
      <c r="I24" s="139" t="s">
        <v>438</v>
      </c>
      <c r="J24" s="139" t="s">
        <v>439</v>
      </c>
      <c r="K24" s="139" t="s">
        <v>440</v>
      </c>
      <c r="L24" s="139" t="s">
        <v>441</v>
      </c>
      <c r="M24" s="139" t="s">
        <v>442</v>
      </c>
      <c r="N24" s="332"/>
    </row>
    <row r="25" spans="1:14">
      <c r="G25" s="125">
        <v>22</v>
      </c>
      <c r="H25" s="179" t="s">
        <v>443</v>
      </c>
      <c r="I25" s="139" t="s">
        <v>444</v>
      </c>
      <c r="J25" s="139" t="s">
        <v>445</v>
      </c>
      <c r="K25" s="139" t="s">
        <v>446</v>
      </c>
      <c r="L25" s="139" t="s">
        <v>447</v>
      </c>
      <c r="M25" s="139" t="s">
        <v>448</v>
      </c>
      <c r="N25" s="333"/>
    </row>
    <row r="26" spans="1:14">
      <c r="G26" s="125">
        <v>23</v>
      </c>
      <c r="H26" s="179" t="s">
        <v>449</v>
      </c>
      <c r="I26" s="139" t="s">
        <v>450</v>
      </c>
      <c r="J26" s="139" t="s">
        <v>451</v>
      </c>
      <c r="K26" s="139" t="s">
        <v>452</v>
      </c>
      <c r="L26" s="139" t="s">
        <v>453</v>
      </c>
      <c r="M26" s="139" t="s">
        <v>454</v>
      </c>
      <c r="N26" s="333"/>
    </row>
    <row r="27" spans="1:14">
      <c r="G27" s="125">
        <v>24</v>
      </c>
      <c r="H27" s="179" t="s">
        <v>455</v>
      </c>
      <c r="I27" s="139" t="s">
        <v>456</v>
      </c>
      <c r="J27" s="139" t="s">
        <v>457</v>
      </c>
      <c r="K27" s="139" t="s">
        <v>458</v>
      </c>
      <c r="L27" s="139" t="s">
        <v>459</v>
      </c>
      <c r="M27" s="139" t="s">
        <v>460</v>
      </c>
      <c r="N27" s="333"/>
    </row>
    <row r="28" spans="1:14">
      <c r="G28" s="125">
        <v>25</v>
      </c>
      <c r="H28" s="179" t="s">
        <v>461</v>
      </c>
      <c r="I28" s="139" t="s">
        <v>462</v>
      </c>
      <c r="J28" s="139" t="s">
        <v>463</v>
      </c>
      <c r="K28" s="139" t="s">
        <v>464</v>
      </c>
      <c r="L28" s="139" t="s">
        <v>465</v>
      </c>
      <c r="M28" s="139" t="s">
        <v>466</v>
      </c>
      <c r="N28" s="332"/>
    </row>
    <row r="29" spans="1:14">
      <c r="G29" s="125">
        <v>26</v>
      </c>
      <c r="H29" s="179" t="s">
        <v>467</v>
      </c>
      <c r="I29" s="139" t="s">
        <v>468</v>
      </c>
      <c r="J29" s="139" t="s">
        <v>469</v>
      </c>
      <c r="K29" s="139" t="s">
        <v>470</v>
      </c>
      <c r="L29" s="139" t="s">
        <v>471</v>
      </c>
      <c r="M29" s="139" t="s">
        <v>472</v>
      </c>
      <c r="N29" s="333"/>
    </row>
    <row r="30" spans="1:14">
      <c r="G30" s="125">
        <v>27</v>
      </c>
      <c r="H30" s="179" t="s">
        <v>473</v>
      </c>
      <c r="I30" s="139" t="s">
        <v>474</v>
      </c>
      <c r="J30" s="139" t="s">
        <v>475</v>
      </c>
      <c r="K30" s="139" t="s">
        <v>476</v>
      </c>
      <c r="L30" s="139" t="s">
        <v>477</v>
      </c>
      <c r="M30" s="139" t="s">
        <v>478</v>
      </c>
      <c r="N30" s="332"/>
    </row>
    <row r="31" spans="1:14">
      <c r="G31" s="125">
        <v>28</v>
      </c>
      <c r="H31" s="179" t="s">
        <v>479</v>
      </c>
      <c r="I31" s="139" t="s">
        <v>480</v>
      </c>
      <c r="J31" s="172" t="s">
        <v>481</v>
      </c>
      <c r="K31" s="139" t="s">
        <v>482</v>
      </c>
      <c r="L31" s="139" t="s">
        <v>483</v>
      </c>
      <c r="M31" s="139" t="s">
        <v>484</v>
      </c>
      <c r="N31" s="333"/>
    </row>
    <row r="32" spans="1:14">
      <c r="G32" s="125">
        <v>29</v>
      </c>
      <c r="H32" s="179" t="s">
        <v>485</v>
      </c>
      <c r="I32" s="139" t="s">
        <v>486</v>
      </c>
      <c r="J32" s="139" t="s">
        <v>487</v>
      </c>
      <c r="K32" s="139" t="s">
        <v>488</v>
      </c>
      <c r="L32" s="139" t="s">
        <v>489</v>
      </c>
      <c r="M32" s="139" t="s">
        <v>490</v>
      </c>
      <c r="N32" s="333"/>
    </row>
    <row r="33" spans="7:14">
      <c r="G33" s="125">
        <v>30</v>
      </c>
      <c r="H33" s="179" t="s">
        <v>491</v>
      </c>
      <c r="I33" s="139" t="s">
        <v>492</v>
      </c>
      <c r="J33" s="139" t="s">
        <v>493</v>
      </c>
      <c r="K33" s="139" t="s">
        <v>494</v>
      </c>
      <c r="L33" s="139" t="s">
        <v>495</v>
      </c>
      <c r="M33" s="139" t="s">
        <v>496</v>
      </c>
      <c r="N33" s="333"/>
    </row>
    <row r="34" spans="7:14">
      <c r="G34" s="125">
        <v>31</v>
      </c>
      <c r="H34" s="179" t="s">
        <v>497</v>
      </c>
      <c r="I34" s="139" t="s">
        <v>498</v>
      </c>
      <c r="J34" s="139" t="s">
        <v>499</v>
      </c>
      <c r="K34" s="139" t="s">
        <v>500</v>
      </c>
      <c r="L34" s="139" t="s">
        <v>501</v>
      </c>
      <c r="M34" s="139" t="s">
        <v>502</v>
      </c>
      <c r="N34" s="139"/>
    </row>
    <row r="35" spans="7:14">
      <c r="G35" s="125">
        <v>32</v>
      </c>
      <c r="H35" s="162" t="s">
        <v>503</v>
      </c>
      <c r="I35" s="139" t="s">
        <v>504</v>
      </c>
      <c r="J35" s="172" t="s">
        <v>505</v>
      </c>
      <c r="K35" s="139" t="s">
        <v>506</v>
      </c>
      <c r="L35" s="139" t="s">
        <v>507</v>
      </c>
      <c r="M35" s="139" t="s">
        <v>508</v>
      </c>
      <c r="N35" s="333"/>
    </row>
    <row r="36" spans="7:14">
      <c r="G36" s="125">
        <v>33</v>
      </c>
      <c r="H36" s="162"/>
      <c r="I36" s="139"/>
      <c r="J36" s="172"/>
      <c r="K36" s="139"/>
      <c r="L36" s="139"/>
      <c r="M36" s="139"/>
      <c r="N36" s="139"/>
    </row>
    <row r="37" spans="7:14">
      <c r="G37" s="125">
        <v>34</v>
      </c>
      <c r="H37" s="163"/>
      <c r="I37" s="139"/>
      <c r="J37" s="172"/>
      <c r="K37" s="139"/>
      <c r="L37" s="139"/>
      <c r="M37" s="139"/>
      <c r="N37" s="139"/>
    </row>
    <row r="38" spans="7:14">
      <c r="G38" s="125">
        <v>35</v>
      </c>
      <c r="H38" s="163"/>
      <c r="I38" s="139"/>
      <c r="J38" s="139"/>
      <c r="K38" s="139"/>
      <c r="L38" s="139"/>
      <c r="M38" s="139"/>
      <c r="N38" s="139"/>
    </row>
  </sheetData>
  <sheetProtection selectLockedCells="1" selectUnlockedCells="1"/>
  <customSheetViews>
    <customSheetView guid="{D15BB113-DAED-4319-94E8-97E274BC31C1}">
      <selection activeCell="I17" sqref="I17"/>
      <pageMargins left="0.59055118110236227" right="0.59055118110236227" top="0.59055118110236227" bottom="0.59055118110236227" header="0" footer="0"/>
      <pageSetup paperSize="9" scale="70" orientation="landscape"/>
      <headerFooter alignWithMargins="0"/>
    </customSheetView>
  </customSheetViews>
  <phoneticPr fontId="2"/>
  <pageMargins left="0.59055118110236227" right="0.59055118110236227" top="0.59055118110236227" bottom="0.59055118110236227" header="0" footer="0"/>
  <pageSetup paperSize="9" scale="70" orientation="landscape"/>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Z2"/>
  <sheetViews>
    <sheetView showZeros="0" workbookViewId="0">
      <selection activeCell="C2" sqref="C2"/>
    </sheetView>
  </sheetViews>
  <sheetFormatPr defaultRowHeight="13.5"/>
  <cols>
    <col min="3" max="3" width="19.125" bestFit="1" customWidth="1"/>
    <col min="4" max="5" width="9.125" customWidth="1"/>
    <col min="17" max="52" width="8.625" customWidth="1"/>
  </cols>
  <sheetData>
    <row r="1" spans="1:52">
      <c r="A1" s="72" t="s">
        <v>130</v>
      </c>
      <c r="B1" s="72" t="s">
        <v>8</v>
      </c>
      <c r="C1" s="72" t="s">
        <v>131</v>
      </c>
      <c r="D1" s="72" t="s">
        <v>169</v>
      </c>
      <c r="E1" s="82" t="s">
        <v>170</v>
      </c>
      <c r="F1" s="72" t="s">
        <v>171</v>
      </c>
      <c r="G1" s="74" t="s">
        <v>172</v>
      </c>
      <c r="H1" s="74" t="s">
        <v>173</v>
      </c>
      <c r="I1" s="72" t="s">
        <v>169</v>
      </c>
      <c r="J1" s="72" t="s">
        <v>170</v>
      </c>
      <c r="K1" s="72" t="s">
        <v>171</v>
      </c>
      <c r="L1" s="74" t="s">
        <v>172</v>
      </c>
      <c r="M1" s="74" t="s">
        <v>173</v>
      </c>
      <c r="N1" s="72" t="s">
        <v>25</v>
      </c>
      <c r="O1" s="72" t="s">
        <v>26</v>
      </c>
      <c r="P1" s="72" t="s">
        <v>122</v>
      </c>
      <c r="Q1" s="72" t="s">
        <v>132</v>
      </c>
      <c r="R1" s="72" t="s">
        <v>133</v>
      </c>
      <c r="S1" s="72" t="s">
        <v>134</v>
      </c>
      <c r="T1" s="72" t="s">
        <v>135</v>
      </c>
      <c r="U1" s="72" t="s">
        <v>136</v>
      </c>
      <c r="V1" s="72" t="s">
        <v>137</v>
      </c>
      <c r="W1" s="72" t="s">
        <v>138</v>
      </c>
      <c r="X1" s="72" t="s">
        <v>139</v>
      </c>
      <c r="Y1" s="72" t="s">
        <v>140</v>
      </c>
      <c r="Z1" s="72" t="s">
        <v>141</v>
      </c>
      <c r="AA1" s="72" t="s">
        <v>142</v>
      </c>
      <c r="AB1" s="72" t="s">
        <v>143</v>
      </c>
      <c r="AC1" s="72" t="s">
        <v>144</v>
      </c>
      <c r="AD1" s="72" t="s">
        <v>145</v>
      </c>
      <c r="AE1" s="72" t="s">
        <v>146</v>
      </c>
      <c r="AF1" s="72" t="s">
        <v>147</v>
      </c>
      <c r="AG1" s="72" t="s">
        <v>148</v>
      </c>
      <c r="AH1" s="72" t="s">
        <v>149</v>
      </c>
      <c r="AI1" s="72" t="s">
        <v>150</v>
      </c>
      <c r="AJ1" s="72" t="s">
        <v>151</v>
      </c>
      <c r="AK1" s="72" t="s">
        <v>152</v>
      </c>
      <c r="AL1" s="72" t="s">
        <v>153</v>
      </c>
      <c r="AM1" s="72" t="s">
        <v>167</v>
      </c>
      <c r="AN1" s="72" t="s">
        <v>154</v>
      </c>
      <c r="AO1" s="72" t="s">
        <v>155</v>
      </c>
      <c r="AP1" s="72" t="s">
        <v>156</v>
      </c>
      <c r="AQ1" s="72" t="s">
        <v>157</v>
      </c>
      <c r="AR1" s="72" t="s">
        <v>158</v>
      </c>
      <c r="AS1" s="72" t="s">
        <v>159</v>
      </c>
      <c r="AT1" s="72" t="s">
        <v>160</v>
      </c>
      <c r="AU1" s="72" t="s">
        <v>161</v>
      </c>
      <c r="AV1" s="72" t="s">
        <v>162</v>
      </c>
      <c r="AW1" s="72" t="s">
        <v>163</v>
      </c>
      <c r="AX1" s="72" t="s">
        <v>164</v>
      </c>
      <c r="AY1" s="72" t="s">
        <v>165</v>
      </c>
      <c r="AZ1" s="72" t="s">
        <v>166</v>
      </c>
    </row>
    <row r="2" spans="1:52" ht="20.100000000000001" customHeight="1">
      <c r="A2" s="73">
        <f>基本データ入力!D9</f>
        <v>0</v>
      </c>
      <c r="B2" s="73">
        <f>基本データ入力!L9</f>
        <v>0</v>
      </c>
      <c r="C2" s="73" t="str">
        <f>基本データ入力!D10</f>
        <v/>
      </c>
      <c r="D2" s="73">
        <f>基本データ入力!D17</f>
        <v>0</v>
      </c>
      <c r="E2" s="73" t="str">
        <f>基本データ入力!H17&amp;","&amp;基本データ入力!K18&amp;","&amp;基本データ入力!M18</f>
        <v>,,</v>
      </c>
      <c r="F2" s="73">
        <f>基本データ入力!D20</f>
        <v>0</v>
      </c>
      <c r="G2" s="73">
        <f>基本データ入力!G20</f>
        <v>0</v>
      </c>
      <c r="H2" s="73">
        <f>基本データ入力!I20</f>
        <v>0</v>
      </c>
      <c r="I2" s="73" t="e">
        <f>基本データ入力!#REF!</f>
        <v>#REF!</v>
      </c>
      <c r="J2" s="73" t="e">
        <f>基本データ入力!#REF!&amp;","&amp;基本データ入力!#REF!&amp;","&amp;基本データ入力!#REF!</f>
        <v>#REF!</v>
      </c>
      <c r="K2" s="73" t="e">
        <f>基本データ入力!#REF!</f>
        <v>#REF!</v>
      </c>
      <c r="L2" s="73" t="e">
        <f>基本データ入力!#REF!</f>
        <v>#REF!</v>
      </c>
      <c r="M2" s="73" t="e">
        <f>基本データ入力!#REF!</f>
        <v>#REF!</v>
      </c>
      <c r="N2" s="73">
        <f>'提出用出場認知書（男子用）'!AQ38</f>
        <v>0</v>
      </c>
      <c r="O2" s="73">
        <f>'提出用出場認知書（男子用）'!AQ39</f>
        <v>0</v>
      </c>
      <c r="P2" s="73">
        <f>'提出用出場認知書（男子用）'!AQ40</f>
        <v>0</v>
      </c>
      <c r="Q2" s="73">
        <f>'提出用出場認知書（男子用）'!AP46</f>
        <v>0</v>
      </c>
      <c r="R2" s="73">
        <f>'提出用出場認知書（男子用）'!AP47</f>
        <v>0</v>
      </c>
      <c r="S2" s="73">
        <f>'提出用出場認知書（男子用）'!AP48</f>
        <v>0</v>
      </c>
      <c r="T2" s="73">
        <f>'提出用出場認知書（男子用）'!AP49</f>
        <v>0</v>
      </c>
      <c r="U2" s="73">
        <f>'提出用出場認知書（男子用）'!AP51</f>
        <v>0</v>
      </c>
      <c r="V2" s="73">
        <f>'提出用出場認知書（男子用）'!AP52</f>
        <v>0</v>
      </c>
      <c r="W2" s="73">
        <f>'提出用出場認知書（男子用）'!AP53</f>
        <v>0</v>
      </c>
      <c r="X2" s="73">
        <f>'提出用出場認知書（男子用）'!AP54</f>
        <v>0</v>
      </c>
      <c r="Y2" s="73">
        <f>'提出用出場認知書（男子用）'!AP55</f>
        <v>0</v>
      </c>
      <c r="Z2" s="73">
        <f>'提出用出場認知書（男子用）'!AP56</f>
        <v>0</v>
      </c>
      <c r="AA2" s="73">
        <f>'提出用出場認知書（男子用）'!AP57</f>
        <v>0</v>
      </c>
      <c r="AB2" s="73">
        <f>'提出用出場認知書（男子用）'!AP58</f>
        <v>0</v>
      </c>
      <c r="AC2" s="73">
        <f>'提出用出場認知書（男子用）'!AP59</f>
        <v>0</v>
      </c>
      <c r="AD2" s="73">
        <f>'提出用出場認知書（男子用）'!AP60</f>
        <v>0</v>
      </c>
      <c r="AE2" s="73">
        <f>'提出用出場認知書（男子用）'!AP61</f>
        <v>0</v>
      </c>
      <c r="AF2" s="73">
        <f>'提出用出場認知書（男子用）'!AP62</f>
        <v>0</v>
      </c>
      <c r="AG2" s="73" t="str">
        <f>IF('提出用出場認知書（男子用）'!AQ14="","",1)</f>
        <v/>
      </c>
      <c r="AH2" s="73" t="str">
        <f>IF('提出用出場認知書（男子用）'!AQ16="","",1)</f>
        <v/>
      </c>
      <c r="AI2" s="73">
        <f>'提出用出場認知書（男子用）'!AT46</f>
        <v>0</v>
      </c>
      <c r="AJ2" s="73">
        <f>'提出用出場認知書（男子用）'!AT47</f>
        <v>0</v>
      </c>
      <c r="AK2" s="73">
        <f>'提出用出場認知書（男子用）'!AT48</f>
        <v>0</v>
      </c>
      <c r="AL2" s="73">
        <f>'提出用出場認知書（男子用）'!AT49</f>
        <v>0</v>
      </c>
      <c r="AM2" s="73">
        <f>'提出用出場認知書（男子用）'!AT50</f>
        <v>0</v>
      </c>
      <c r="AN2" s="73">
        <f>'提出用出場認知書（男子用）'!AT52</f>
        <v>0</v>
      </c>
      <c r="AO2" s="73">
        <f>'提出用出場認知書（男子用）'!AT53</f>
        <v>0</v>
      </c>
      <c r="AP2" s="73">
        <f>'提出用出場認知書（男子用）'!AT54</f>
        <v>0</v>
      </c>
      <c r="AQ2" s="73">
        <f>'提出用出場認知書（男子用）'!AT55</f>
        <v>0</v>
      </c>
      <c r="AR2" s="73">
        <f>'提出用出場認知書（男子用）'!AT56</f>
        <v>0</v>
      </c>
      <c r="AS2" s="73">
        <f>'提出用出場認知書（男子用）'!AT57</f>
        <v>0</v>
      </c>
      <c r="AT2" s="73">
        <f>'提出用出場認知書（男子用）'!AT58</f>
        <v>0</v>
      </c>
      <c r="AU2" s="73">
        <f>'提出用出場認知書（男子用）'!AT59</f>
        <v>0</v>
      </c>
      <c r="AV2" s="73">
        <f>'提出用出場認知書（男子用）'!AT60</f>
        <v>0</v>
      </c>
      <c r="AW2" s="73">
        <f>'提出用出場認知書（男子用）'!AT61</f>
        <v>0</v>
      </c>
      <c r="AX2" s="73">
        <f>'提出用出場認知書（男子用）'!AT62</f>
        <v>0</v>
      </c>
      <c r="AY2" s="73" t="str">
        <f>IF('提出用出場認知書（男子用）'!AQ15="","",1)</f>
        <v/>
      </c>
      <c r="AZ2" s="73" t="str">
        <f>IF('提出用出場認知書（男子用）'!AQ17="","",1)</f>
        <v/>
      </c>
    </row>
  </sheetData>
  <sheetProtection selectLockedCells="1" selectUnlockedCells="1"/>
  <customSheetViews>
    <customSheetView guid="{D15BB113-DAED-4319-94E8-97E274BC31C1}" zeroValues="0">
      <selection activeCell="A2" sqref="A2"/>
      <pageMargins left="0.75" right="0.75" top="1" bottom="1" header="0.3" footer="0.3"/>
      <pageSetup paperSize="9" orientation="portrait" horizontalDpi="0" verticalDpi="0"/>
    </customSheetView>
  </customSheetViews>
  <phoneticPr fontId="2"/>
  <pageMargins left="0.75" right="0.75" top="1" bottom="1" header="0.3" footer="0.3"/>
  <pageSetup paperSize="9" orientation="portrait"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
  <sheetViews>
    <sheetView showGridLines="0" workbookViewId="0"/>
  </sheetViews>
  <sheetFormatPr defaultRowHeight="13.5"/>
  <cols>
    <col min="1" max="1" width="1" customWidth="1"/>
    <col min="2" max="2" width="56.375" customWidth="1"/>
    <col min="3" max="3" width="1.375" customWidth="1"/>
    <col min="4" max="4" width="4.875" customWidth="1"/>
    <col min="5" max="6" width="14" customWidth="1"/>
  </cols>
  <sheetData>
    <row r="1" spans="2:6" ht="27">
      <c r="B1" s="323" t="s">
        <v>255</v>
      </c>
      <c r="C1" s="323"/>
      <c r="D1" s="327"/>
      <c r="E1" s="327"/>
      <c r="F1" s="327"/>
    </row>
    <row r="2" spans="2:6">
      <c r="B2" s="323" t="s">
        <v>256</v>
      </c>
      <c r="C2" s="323"/>
      <c r="D2" s="327"/>
      <c r="E2" s="327"/>
      <c r="F2" s="327"/>
    </row>
    <row r="3" spans="2:6">
      <c r="B3" s="324"/>
      <c r="C3" s="324"/>
      <c r="D3" s="328"/>
      <c r="E3" s="328"/>
      <c r="F3" s="328"/>
    </row>
    <row r="4" spans="2:6" ht="54">
      <c r="B4" s="324" t="s">
        <v>257</v>
      </c>
      <c r="C4" s="324"/>
      <c r="D4" s="328"/>
      <c r="E4" s="328"/>
      <c r="F4" s="328"/>
    </row>
    <row r="5" spans="2:6">
      <c r="B5" s="324"/>
      <c r="C5" s="324"/>
      <c r="D5" s="328"/>
      <c r="E5" s="328"/>
      <c r="F5" s="328"/>
    </row>
    <row r="6" spans="2:6">
      <c r="B6" s="323" t="s">
        <v>258</v>
      </c>
      <c r="C6" s="323"/>
      <c r="D6" s="327"/>
      <c r="E6" s="327" t="s">
        <v>259</v>
      </c>
      <c r="F6" s="327" t="s">
        <v>260</v>
      </c>
    </row>
    <row r="7" spans="2:6" ht="14.25" thickBot="1">
      <c r="B7" s="324"/>
      <c r="C7" s="324"/>
      <c r="D7" s="328"/>
      <c r="E7" s="328"/>
      <c r="F7" s="328"/>
    </row>
    <row r="8" spans="2:6" ht="41.25" thickBot="1">
      <c r="B8" s="325" t="s">
        <v>261</v>
      </c>
      <c r="C8" s="326"/>
      <c r="D8" s="329"/>
      <c r="E8" s="329">
        <v>76</v>
      </c>
      <c r="F8" s="330" t="s">
        <v>262</v>
      </c>
    </row>
    <row r="9" spans="2:6">
      <c r="B9" s="324"/>
      <c r="C9" s="324"/>
      <c r="D9" s="328"/>
      <c r="E9" s="328"/>
      <c r="F9" s="328"/>
    </row>
    <row r="10" spans="2:6">
      <c r="B10" s="324"/>
      <c r="C10" s="324"/>
      <c r="D10" s="328"/>
      <c r="E10" s="328"/>
      <c r="F10" s="328"/>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99FF"/>
  </sheetPr>
  <dimension ref="A1:AA49"/>
  <sheetViews>
    <sheetView topLeftCell="A10" zoomScale="130" zoomScaleNormal="130" workbookViewId="0">
      <selection activeCell="Y14" sqref="Y14"/>
    </sheetView>
  </sheetViews>
  <sheetFormatPr defaultRowHeight="18" customHeight="1"/>
  <cols>
    <col min="1" max="1" width="5.625" customWidth="1"/>
    <col min="2" max="2" width="14" customWidth="1"/>
    <col min="3" max="3" width="1.125" customWidth="1"/>
    <col min="4" max="4" width="4.625" style="5" customWidth="1"/>
    <col min="5" max="11" width="3.625" style="5" customWidth="1"/>
    <col min="12" max="12" width="3.125" style="5" customWidth="1"/>
    <col min="13" max="13" width="3.625" style="5" customWidth="1"/>
    <col min="14" max="14" width="3.625" customWidth="1"/>
    <col min="15" max="15" width="5.625" style="8" customWidth="1"/>
    <col min="16" max="16" width="7.625" style="8" customWidth="1"/>
    <col min="17" max="22" width="4.625" style="8" customWidth="1"/>
    <col min="23" max="24" width="5.625" style="8" customWidth="1"/>
  </cols>
  <sheetData>
    <row r="1" spans="1:24" ht="35.1" customHeight="1">
      <c r="A1" s="3"/>
      <c r="B1" s="458" t="s">
        <v>263</v>
      </c>
      <c r="C1" s="459"/>
      <c r="D1" s="459"/>
      <c r="E1" s="459"/>
      <c r="F1" s="459"/>
      <c r="G1" s="459"/>
      <c r="H1" s="459"/>
      <c r="I1" s="459"/>
      <c r="J1" s="459"/>
      <c r="K1" s="459"/>
      <c r="L1" s="459"/>
      <c r="M1" s="459"/>
      <c r="N1" s="459"/>
      <c r="O1" s="459"/>
      <c r="P1" s="479"/>
      <c r="Q1" s="479"/>
      <c r="R1" s="479"/>
      <c r="S1" s="479"/>
      <c r="T1" s="479"/>
      <c r="U1" s="479"/>
      <c r="V1" s="479"/>
      <c r="W1" s="479"/>
      <c r="X1" s="479"/>
    </row>
    <row r="2" spans="1:24" ht="18" customHeight="1">
      <c r="A2" s="3"/>
      <c r="B2" s="3"/>
      <c r="C2" s="3"/>
      <c r="D2" s="4"/>
      <c r="E2" s="4"/>
      <c r="F2" s="4"/>
      <c r="G2" s="4"/>
      <c r="H2" s="4"/>
      <c r="I2" s="4"/>
      <c r="J2" s="4"/>
      <c r="K2" s="4"/>
      <c r="L2" s="4"/>
      <c r="M2" s="4"/>
      <c r="N2" s="3"/>
      <c r="O2" s="6"/>
      <c r="P2" s="6"/>
      <c r="Q2" s="6"/>
      <c r="R2" s="6"/>
      <c r="S2" s="6"/>
      <c r="T2" s="6"/>
      <c r="U2" s="6"/>
      <c r="V2" s="6"/>
      <c r="W2" s="6"/>
      <c r="X2" s="6"/>
    </row>
    <row r="3" spans="1:24" ht="18" customHeight="1">
      <c r="A3" s="3"/>
      <c r="B3" s="3"/>
      <c r="C3" s="3"/>
      <c r="D3" s="4"/>
      <c r="E3" s="4"/>
      <c r="F3" s="4"/>
      <c r="G3" s="4"/>
      <c r="H3" s="4"/>
      <c r="I3" s="4"/>
      <c r="J3" s="4"/>
      <c r="K3" s="4"/>
      <c r="L3" s="4"/>
      <c r="M3" s="4"/>
      <c r="N3" s="3"/>
      <c r="O3" s="6"/>
      <c r="P3" s="6"/>
      <c r="Q3" s="6"/>
      <c r="R3" s="6"/>
      <c r="S3" s="6"/>
      <c r="T3" s="6"/>
      <c r="U3" s="6"/>
      <c r="V3" s="6"/>
      <c r="W3" s="6"/>
      <c r="X3" s="6"/>
    </row>
    <row r="4" spans="1:24" ht="18" customHeight="1" thickBot="1">
      <c r="A4" s="3"/>
      <c r="B4" s="3"/>
      <c r="C4" s="3"/>
      <c r="D4" s="4"/>
      <c r="E4" s="4"/>
      <c r="F4" s="4"/>
      <c r="G4" s="4"/>
      <c r="H4" s="4"/>
      <c r="I4" s="4"/>
      <c r="J4" s="4"/>
      <c r="K4" s="4"/>
      <c r="L4" s="4"/>
      <c r="M4" s="4"/>
      <c r="N4" s="3"/>
      <c r="O4" s="6"/>
      <c r="P4" s="6"/>
      <c r="Q4" s="6"/>
      <c r="R4" s="6"/>
      <c r="S4" s="6"/>
      <c r="T4" s="6"/>
      <c r="U4" s="6"/>
      <c r="V4" s="6"/>
      <c r="W4" s="6"/>
      <c r="X4" s="6"/>
    </row>
    <row r="5" spans="1:24" ht="20.100000000000001" customHeight="1" thickBot="1">
      <c r="A5" s="3"/>
      <c r="B5" s="59" t="s">
        <v>119</v>
      </c>
      <c r="C5" s="3"/>
      <c r="D5" s="488" t="s">
        <v>318</v>
      </c>
      <c r="E5" s="489"/>
      <c r="F5" s="489"/>
      <c r="G5" s="489"/>
      <c r="H5" s="489"/>
      <c r="I5" s="489"/>
      <c r="J5" s="489"/>
      <c r="K5" s="490"/>
      <c r="L5" s="4"/>
      <c r="M5" s="4"/>
      <c r="N5" s="175"/>
      <c r="O5" s="6"/>
      <c r="P5" s="173" t="s">
        <v>264</v>
      </c>
      <c r="Q5" s="174"/>
      <c r="R5" s="464"/>
      <c r="S5" s="465"/>
      <c r="T5" s="466"/>
      <c r="U5" s="317"/>
      <c r="V5" s="318" t="s">
        <v>4</v>
      </c>
      <c r="W5" s="89"/>
      <c r="X5" s="6"/>
    </row>
    <row r="6" spans="1:24" ht="12" customHeight="1" thickBot="1">
      <c r="A6" s="3"/>
      <c r="B6" s="3"/>
      <c r="C6" s="3"/>
      <c r="D6" s="4"/>
      <c r="E6" s="4"/>
      <c r="F6" s="4"/>
      <c r="G6" s="4"/>
      <c r="H6" s="4"/>
      <c r="I6" s="4"/>
      <c r="J6" s="4"/>
      <c r="K6" s="4"/>
      <c r="L6" s="4"/>
      <c r="M6" s="4"/>
      <c r="N6" s="3"/>
      <c r="O6" s="6"/>
      <c r="P6" s="174"/>
      <c r="Q6" s="174"/>
      <c r="R6" s="317"/>
      <c r="S6" s="317"/>
      <c r="T6" s="317"/>
      <c r="U6" s="317"/>
      <c r="V6" s="317"/>
      <c r="W6" s="317"/>
      <c r="X6" s="6"/>
    </row>
    <row r="7" spans="1:24" ht="18" customHeight="1" thickBot="1">
      <c r="A7" s="3"/>
      <c r="B7" s="160" t="s">
        <v>224</v>
      </c>
      <c r="C7" s="3"/>
      <c r="D7" s="4" t="s">
        <v>316</v>
      </c>
      <c r="E7" s="258">
        <v>6</v>
      </c>
      <c r="F7" s="4" t="s">
        <v>27</v>
      </c>
      <c r="G7" s="258">
        <v>10</v>
      </c>
      <c r="H7" s="4"/>
      <c r="I7" s="258">
        <v>27</v>
      </c>
      <c r="J7" s="4" t="s">
        <v>28</v>
      </c>
      <c r="K7" s="4"/>
      <c r="L7" s="176" t="str">
        <f>"H"&amp;E7&amp;"/"&amp;G7&amp;"/"&amp;I7</f>
        <v>H6/10/27</v>
      </c>
      <c r="M7" s="177"/>
      <c r="N7" s="178"/>
      <c r="O7" s="6"/>
      <c r="P7" s="174" t="s">
        <v>0</v>
      </c>
      <c r="Q7" s="174"/>
      <c r="R7" s="464"/>
      <c r="S7" s="465"/>
      <c r="T7" s="466"/>
      <c r="U7" s="317"/>
      <c r="V7" s="318" t="s">
        <v>29</v>
      </c>
      <c r="W7" s="89"/>
      <c r="X7" s="6"/>
    </row>
    <row r="8" spans="1:24" ht="12" customHeight="1" thickBot="1">
      <c r="A8" s="3"/>
      <c r="B8" s="3"/>
      <c r="C8" s="3"/>
      <c r="D8" s="480" t="str">
        <f>IF(D9="","",VLOOKUP(D9,操作禁止3!H4:I37,2,0))</f>
        <v/>
      </c>
      <c r="E8" s="480"/>
      <c r="F8" s="480"/>
      <c r="G8" s="4"/>
      <c r="H8" s="4"/>
      <c r="I8" s="4"/>
      <c r="J8" s="4"/>
      <c r="K8" s="10"/>
      <c r="L8" s="4" t="s">
        <v>283</v>
      </c>
      <c r="M8" s="4"/>
      <c r="N8" s="3"/>
      <c r="O8" s="6"/>
      <c r="P8" s="6"/>
      <c r="Q8" s="6"/>
      <c r="R8" s="319"/>
      <c r="S8" s="319"/>
      <c r="T8" s="319"/>
      <c r="U8" s="319"/>
      <c r="V8" s="319"/>
      <c r="W8" s="319"/>
      <c r="X8" s="6"/>
    </row>
    <row r="9" spans="1:24" ht="18" customHeight="1" thickBot="1">
      <c r="A9" s="3"/>
      <c r="B9" s="4" t="s">
        <v>179</v>
      </c>
      <c r="C9" s="3"/>
      <c r="D9" s="485"/>
      <c r="E9" s="486"/>
      <c r="F9" s="487"/>
      <c r="G9" s="4"/>
      <c r="H9" s="4"/>
      <c r="I9" s="483"/>
      <c r="J9" s="483"/>
      <c r="K9" s="484"/>
      <c r="L9" s="481"/>
      <c r="M9" s="482"/>
      <c r="N9" s="3" t="s">
        <v>523</v>
      </c>
      <c r="O9" s="6"/>
      <c r="P9" s="6"/>
      <c r="Q9" s="6"/>
      <c r="R9" s="319"/>
      <c r="S9" s="319"/>
      <c r="T9" s="319"/>
      <c r="U9" s="319"/>
      <c r="V9" s="319"/>
      <c r="W9" s="319"/>
      <c r="X9" s="6"/>
    </row>
    <row r="10" spans="1:24" ht="21.95" customHeight="1">
      <c r="A10" s="3"/>
      <c r="B10" s="3"/>
      <c r="C10" s="3"/>
      <c r="D10" s="467" t="str">
        <f>IF(D9="","",VLOOKUP(D9,操作禁止3!H4:K37,4,0))</f>
        <v/>
      </c>
      <c r="E10" s="467"/>
      <c r="F10" s="467"/>
      <c r="G10" s="467"/>
      <c r="H10" s="467"/>
      <c r="I10" s="467"/>
      <c r="J10" s="467"/>
      <c r="K10" s="467"/>
      <c r="L10" s="4"/>
      <c r="M10" s="4"/>
      <c r="N10" s="3" t="s">
        <v>509</v>
      </c>
      <c r="O10" s="6"/>
      <c r="P10" s="423" t="s">
        <v>522</v>
      </c>
      <c r="Q10" s="424"/>
      <c r="R10" s="425"/>
      <c r="S10" s="425"/>
      <c r="T10" s="425"/>
      <c r="U10" s="425"/>
      <c r="V10" s="425"/>
      <c r="W10" s="425"/>
      <c r="X10" s="424"/>
    </row>
    <row r="11" spans="1:24" ht="18.75" customHeight="1">
      <c r="A11" s="3"/>
      <c r="B11" s="4" t="s">
        <v>187</v>
      </c>
      <c r="C11" s="3"/>
      <c r="D11" s="461" t="str">
        <f>IF(D9="","",VLOOKUP(D9,操作禁止3!H4:M37,6,0))</f>
        <v/>
      </c>
      <c r="E11" s="462"/>
      <c r="F11" s="462"/>
      <c r="G11" s="462"/>
      <c r="H11" s="462"/>
      <c r="I11" s="462"/>
      <c r="J11" s="462"/>
      <c r="K11" s="462"/>
      <c r="L11" s="462"/>
      <c r="M11" s="463"/>
      <c r="N11" s="3" t="s">
        <v>509</v>
      </c>
      <c r="O11" s="60" t="s">
        <v>509</v>
      </c>
      <c r="P11" s="424" t="s">
        <v>510</v>
      </c>
      <c r="Q11" s="424"/>
      <c r="R11" s="425"/>
      <c r="S11" s="425"/>
      <c r="T11" s="425"/>
      <c r="U11" s="425"/>
      <c r="V11" s="425"/>
      <c r="W11" s="425"/>
      <c r="X11" s="424"/>
    </row>
    <row r="12" spans="1:24" ht="12" customHeight="1" thickBot="1">
      <c r="A12" s="3"/>
      <c r="B12" s="3"/>
      <c r="C12" s="3"/>
      <c r="D12" s="4"/>
      <c r="E12" s="4"/>
      <c r="F12" s="4"/>
      <c r="G12" s="4"/>
      <c r="H12" s="4"/>
      <c r="I12" s="4"/>
      <c r="J12" s="4"/>
      <c r="K12" s="4"/>
      <c r="L12" s="4"/>
      <c r="M12" s="4"/>
      <c r="N12" s="3"/>
      <c r="O12" s="6"/>
      <c r="P12" s="424" t="s">
        <v>511</v>
      </c>
      <c r="Q12" s="424"/>
      <c r="R12" s="425"/>
      <c r="S12" s="425"/>
      <c r="T12" s="425"/>
      <c r="U12" s="425"/>
      <c r="V12" s="425"/>
      <c r="W12" s="425"/>
      <c r="X12" s="424"/>
    </row>
    <row r="13" spans="1:24" ht="18.75" customHeight="1" thickBot="1">
      <c r="A13" s="3"/>
      <c r="B13" s="4" t="s">
        <v>188</v>
      </c>
      <c r="C13" s="3"/>
      <c r="D13" s="473"/>
      <c r="E13" s="474"/>
      <c r="F13" s="474"/>
      <c r="G13" s="475"/>
      <c r="H13" s="460" t="s">
        <v>189</v>
      </c>
      <c r="I13" s="460"/>
      <c r="J13" s="468"/>
      <c r="K13" s="469"/>
      <c r="L13" s="469"/>
      <c r="M13" s="470"/>
      <c r="N13" s="3"/>
      <c r="O13" s="6"/>
      <c r="P13" s="426" t="s">
        <v>512</v>
      </c>
      <c r="Q13" s="424"/>
      <c r="R13" s="425"/>
      <c r="S13" s="425"/>
      <c r="T13" s="425"/>
      <c r="U13" s="425"/>
      <c r="V13" s="425"/>
      <c r="W13" s="425"/>
      <c r="X13" s="424"/>
    </row>
    <row r="14" spans="1:24" ht="12" customHeight="1" thickBot="1">
      <c r="A14" s="3"/>
      <c r="B14" s="3"/>
      <c r="C14" s="3"/>
      <c r="D14" s="4" t="s">
        <v>282</v>
      </c>
      <c r="E14" s="4"/>
      <c r="F14" s="4"/>
      <c r="G14" s="4"/>
      <c r="H14" s="4"/>
      <c r="I14" s="4"/>
      <c r="J14" s="4" t="s">
        <v>282</v>
      </c>
      <c r="K14" s="4"/>
      <c r="L14" s="4"/>
      <c r="M14" s="4"/>
      <c r="N14" s="3"/>
      <c r="O14" s="307"/>
      <c r="P14" s="424" t="s">
        <v>513</v>
      </c>
      <c r="Q14" s="491"/>
      <c r="R14" s="492"/>
      <c r="S14" s="492"/>
      <c r="T14" s="492"/>
      <c r="U14" s="492"/>
      <c r="V14" s="492"/>
      <c r="W14" s="492"/>
      <c r="X14" s="493"/>
    </row>
    <row r="15" spans="1:24" ht="18.75" customHeight="1" thickBot="1">
      <c r="A15" s="3"/>
      <c r="B15" s="3" t="s">
        <v>190</v>
      </c>
      <c r="C15" s="3"/>
      <c r="D15" s="464"/>
      <c r="E15" s="465"/>
      <c r="F15" s="466"/>
      <c r="G15" s="4"/>
      <c r="H15" s="4"/>
      <c r="I15" s="4"/>
      <c r="J15" s="4"/>
      <c r="K15" s="4"/>
      <c r="L15" s="4"/>
      <c r="M15" s="4"/>
      <c r="N15" s="3"/>
      <c r="O15" s="307"/>
      <c r="P15" s="427" t="s">
        <v>514</v>
      </c>
      <c r="Q15" s="491"/>
      <c r="R15" s="492"/>
      <c r="S15" s="492"/>
      <c r="T15" s="492"/>
      <c r="U15" s="492"/>
      <c r="V15" s="492"/>
      <c r="W15" s="492"/>
      <c r="X15" s="493"/>
    </row>
    <row r="16" spans="1:24" ht="12" customHeight="1" thickBot="1">
      <c r="A16" s="3"/>
      <c r="B16" s="3"/>
      <c r="C16" s="3"/>
      <c r="D16" s="4"/>
      <c r="E16" s="4"/>
      <c r="F16" s="4"/>
      <c r="G16" s="4"/>
      <c r="H16" s="4"/>
      <c r="I16" s="4"/>
      <c r="J16" s="4"/>
      <c r="K16" s="4"/>
      <c r="L16" s="4"/>
      <c r="M16" s="4"/>
      <c r="N16" s="3"/>
      <c r="O16" s="307"/>
      <c r="P16" s="427" t="s">
        <v>515</v>
      </c>
      <c r="Q16" s="494"/>
      <c r="R16" s="495"/>
      <c r="S16" s="495"/>
      <c r="T16" s="495"/>
      <c r="U16" s="495"/>
      <c r="V16" s="495"/>
      <c r="W16" s="495"/>
      <c r="X16" s="496"/>
    </row>
    <row r="17" spans="1:24" ht="18.75" customHeight="1" thickBot="1">
      <c r="A17" s="3"/>
      <c r="B17" s="83" t="s">
        <v>194</v>
      </c>
      <c r="C17" s="3"/>
      <c r="D17" s="464"/>
      <c r="E17" s="465"/>
      <c r="F17" s="465"/>
      <c r="G17" s="465"/>
      <c r="H17" s="465"/>
      <c r="I17" s="466"/>
      <c r="J17" s="78"/>
      <c r="K17" s="78"/>
      <c r="L17" s="79"/>
      <c r="M17" s="79"/>
      <c r="N17" s="79"/>
      <c r="O17" s="307"/>
      <c r="P17" s="424"/>
      <c r="Q17" s="497"/>
      <c r="R17" s="498"/>
      <c r="S17" s="498"/>
      <c r="T17" s="498"/>
      <c r="U17" s="498"/>
      <c r="V17" s="498"/>
      <c r="W17" s="498"/>
      <c r="X17" s="499"/>
    </row>
    <row r="18" spans="1:24" ht="12" customHeight="1">
      <c r="A18" s="3"/>
      <c r="B18" s="175"/>
      <c r="C18" s="175"/>
      <c r="D18" s="312"/>
      <c r="E18" s="312"/>
      <c r="F18" s="312"/>
      <c r="G18" s="312"/>
      <c r="H18" s="312"/>
      <c r="I18" s="312"/>
      <c r="J18" s="126"/>
      <c r="K18" s="130"/>
      <c r="L18" s="131"/>
      <c r="M18" s="130"/>
      <c r="N18" s="4"/>
      <c r="O18" s="307"/>
      <c r="P18" s="424"/>
      <c r="Q18" s="424"/>
      <c r="R18" s="425"/>
      <c r="S18" s="425"/>
      <c r="T18" s="425"/>
      <c r="U18" s="425"/>
      <c r="V18" s="425"/>
      <c r="W18" s="425"/>
      <c r="X18" s="424"/>
    </row>
    <row r="19" spans="1:24" ht="18.75" customHeight="1">
      <c r="A19" s="3"/>
      <c r="B19" s="3"/>
      <c r="C19" s="3"/>
      <c r="D19" s="77"/>
      <c r="E19" s="6"/>
      <c r="F19" s="6"/>
      <c r="G19" s="472"/>
      <c r="H19" s="472"/>
      <c r="I19" s="472"/>
      <c r="J19" s="472"/>
      <c r="K19" s="76"/>
      <c r="L19" s="76"/>
      <c r="M19" s="76"/>
      <c r="N19" s="76"/>
      <c r="O19" s="307"/>
      <c r="P19" s="6"/>
      <c r="Q19" s="6"/>
      <c r="R19" s="319"/>
      <c r="S19" s="319"/>
      <c r="T19" s="319"/>
      <c r="U19" s="319"/>
      <c r="V19" s="319"/>
      <c r="W19" s="319"/>
      <c r="X19" s="6"/>
    </row>
    <row r="20" spans="1:24" ht="12" customHeight="1">
      <c r="A20" s="3"/>
      <c r="B20" s="3"/>
      <c r="C20" s="3"/>
      <c r="D20" s="476"/>
      <c r="E20" s="476"/>
      <c r="F20" s="476"/>
      <c r="G20" s="471"/>
      <c r="H20" s="471"/>
      <c r="I20" s="471"/>
      <c r="J20" s="471"/>
      <c r="K20" s="129"/>
      <c r="L20" s="129"/>
      <c r="M20" s="129"/>
      <c r="N20" s="76"/>
      <c r="O20" s="60" t="s">
        <v>121</v>
      </c>
      <c r="P20" s="132" t="s">
        <v>516</v>
      </c>
      <c r="Q20" s="6"/>
      <c r="R20" s="6"/>
      <c r="S20" s="6"/>
      <c r="T20" s="6"/>
      <c r="U20" s="6"/>
      <c r="V20" s="6"/>
      <c r="W20" s="6"/>
      <c r="X20" s="6"/>
    </row>
    <row r="21" spans="1:24" ht="18.75" customHeight="1">
      <c r="A21" s="3"/>
      <c r="B21" s="3"/>
      <c r="C21" s="3"/>
      <c r="D21" s="126"/>
      <c r="E21" s="126"/>
      <c r="F21" s="126"/>
      <c r="G21" s="126"/>
      <c r="H21" s="126"/>
      <c r="I21" s="126"/>
      <c r="J21" s="126"/>
      <c r="K21" s="126"/>
      <c r="L21" s="127"/>
      <c r="M21" s="127"/>
      <c r="N21" s="128"/>
      <c r="O21" s="6"/>
      <c r="P21" s="500" t="s">
        <v>521</v>
      </c>
      <c r="Q21" s="500"/>
      <c r="R21" s="500"/>
      <c r="S21" s="500"/>
      <c r="T21" s="500"/>
      <c r="U21" s="500"/>
      <c r="V21" s="500"/>
      <c r="W21" s="500"/>
      <c r="X21" s="500"/>
    </row>
    <row r="22" spans="1:24" ht="12" customHeight="1" thickBot="1">
      <c r="A22" s="3"/>
      <c r="B22" s="3"/>
      <c r="C22" s="3"/>
      <c r="D22" s="79"/>
      <c r="E22" s="78"/>
      <c r="F22" s="78"/>
      <c r="G22" s="78"/>
      <c r="H22" s="79"/>
      <c r="I22" s="78"/>
      <c r="J22" s="78"/>
      <c r="K22" s="78"/>
      <c r="L22" s="79"/>
      <c r="M22" s="79"/>
      <c r="N22" s="79"/>
      <c r="O22" s="6"/>
      <c r="P22" s="500"/>
      <c r="Q22" s="500"/>
      <c r="R22" s="500"/>
      <c r="S22" s="500"/>
      <c r="T22" s="500"/>
      <c r="U22" s="500"/>
      <c r="V22" s="500"/>
      <c r="W22" s="500"/>
      <c r="X22" s="500"/>
    </row>
    <row r="23" spans="1:24" ht="19.5" customHeight="1" thickBot="1">
      <c r="A23" s="7"/>
      <c r="B23" s="3" t="s">
        <v>195</v>
      </c>
      <c r="C23" s="3"/>
      <c r="D23" s="468"/>
      <c r="E23" s="469"/>
      <c r="F23" s="469"/>
      <c r="G23" s="469"/>
      <c r="H23" s="469"/>
      <c r="I23" s="470"/>
      <c r="J23" s="80"/>
      <c r="K23" s="80"/>
      <c r="L23" s="81"/>
      <c r="M23" s="81"/>
      <c r="N23" s="81"/>
      <c r="O23" s="60" t="s">
        <v>121</v>
      </c>
      <c r="P23" s="132" t="s">
        <v>517</v>
      </c>
      <c r="Q23" s="417"/>
      <c r="R23" s="417"/>
      <c r="S23" s="417"/>
      <c r="T23" s="417"/>
      <c r="U23" s="417"/>
      <c r="V23" s="417"/>
      <c r="W23" s="417"/>
      <c r="X23" s="418"/>
    </row>
    <row r="24" spans="1:24" ht="12" customHeight="1">
      <c r="A24" s="7"/>
      <c r="B24" s="75"/>
      <c r="C24" s="75"/>
      <c r="D24" s="478" t="s">
        <v>168</v>
      </c>
      <c r="E24" s="478"/>
      <c r="F24" s="478"/>
      <c r="G24" s="478"/>
      <c r="H24" s="478"/>
      <c r="I24" s="478"/>
      <c r="J24" s="478"/>
      <c r="K24" s="478"/>
      <c r="L24" s="478"/>
      <c r="M24" s="478"/>
      <c r="N24" s="478"/>
      <c r="O24" s="60"/>
      <c r="P24" s="454" t="s">
        <v>518</v>
      </c>
      <c r="Q24" s="454"/>
      <c r="R24" s="454"/>
      <c r="S24" s="454"/>
      <c r="T24" s="454"/>
      <c r="U24" s="454"/>
      <c r="V24" s="454"/>
      <c r="W24" s="454"/>
      <c r="X24" s="454"/>
    </row>
    <row r="25" spans="1:24" ht="19.5" customHeight="1">
      <c r="A25" s="7"/>
      <c r="B25" s="75"/>
      <c r="C25" s="75"/>
      <c r="D25" s="478"/>
      <c r="E25" s="478"/>
      <c r="F25" s="478"/>
      <c r="G25" s="478"/>
      <c r="H25" s="478"/>
      <c r="I25" s="478"/>
      <c r="J25" s="478"/>
      <c r="K25" s="478"/>
      <c r="L25" s="478"/>
      <c r="M25" s="478"/>
      <c r="N25" s="478"/>
      <c r="O25" s="60"/>
      <c r="P25" s="454"/>
      <c r="Q25" s="454"/>
      <c r="R25" s="454"/>
      <c r="S25" s="454"/>
      <c r="T25" s="454"/>
      <c r="U25" s="454"/>
      <c r="V25" s="454"/>
      <c r="W25" s="454"/>
      <c r="X25" s="454"/>
    </row>
    <row r="26" spans="1:24" ht="19.5" customHeight="1">
      <c r="A26" s="7"/>
      <c r="B26" s="61"/>
      <c r="C26" s="61"/>
      <c r="D26" s="61"/>
      <c r="E26" s="61"/>
      <c r="F26" s="61"/>
      <c r="G26" s="61"/>
      <c r="H26" s="4"/>
      <c r="I26" s="4"/>
      <c r="J26" s="4"/>
      <c r="K26" s="4"/>
      <c r="L26" s="4"/>
      <c r="M26" s="4"/>
      <c r="N26" s="3"/>
      <c r="O26" s="60"/>
      <c r="P26" s="454"/>
      <c r="Q26" s="454"/>
      <c r="R26" s="454"/>
      <c r="S26" s="454"/>
      <c r="T26" s="454"/>
      <c r="U26" s="454"/>
      <c r="V26" s="454"/>
      <c r="W26" s="454"/>
      <c r="X26" s="454"/>
    </row>
    <row r="27" spans="1:24" s="9" customFormat="1" ht="19.5" customHeight="1">
      <c r="A27" s="3"/>
      <c r="B27" s="477" t="s">
        <v>553</v>
      </c>
      <c r="C27" s="477"/>
      <c r="D27" s="477"/>
      <c r="E27" s="477"/>
      <c r="F27" s="477"/>
      <c r="G27" s="477"/>
      <c r="H27" s="477"/>
      <c r="I27" s="477"/>
      <c r="J27" s="477"/>
      <c r="K27" s="477"/>
      <c r="L27" s="477"/>
      <c r="M27" s="477"/>
      <c r="N27" s="477"/>
      <c r="O27" s="60" t="s">
        <v>121</v>
      </c>
      <c r="P27" s="132" t="s">
        <v>519</v>
      </c>
      <c r="Q27" s="417"/>
      <c r="R27" s="417"/>
      <c r="S27" s="417"/>
      <c r="T27" s="417"/>
      <c r="U27" s="417"/>
      <c r="V27" s="417"/>
      <c r="W27" s="414"/>
      <c r="X27" s="414"/>
    </row>
    <row r="28" spans="1:24" s="9" customFormat="1" ht="12" customHeight="1">
      <c r="A28" s="3"/>
      <c r="B28" s="301"/>
      <c r="C28" s="301"/>
      <c r="D28" s="301"/>
      <c r="E28" s="301"/>
      <c r="F28" s="301"/>
      <c r="G28" s="301"/>
      <c r="H28" s="301"/>
      <c r="I28" s="301"/>
      <c r="J28" s="301"/>
      <c r="K28" s="301"/>
      <c r="L28" s="301"/>
      <c r="M28" s="301"/>
      <c r="N28" s="301"/>
      <c r="O28" s="6"/>
      <c r="P28" s="454" t="s">
        <v>520</v>
      </c>
      <c r="Q28" s="454"/>
      <c r="R28" s="454"/>
      <c r="S28" s="454"/>
      <c r="T28" s="454"/>
      <c r="U28" s="454"/>
      <c r="V28" s="454"/>
      <c r="W28" s="454"/>
      <c r="X28" s="414"/>
    </row>
    <row r="29" spans="1:24" s="9" customFormat="1" ht="19.5" customHeight="1">
      <c r="A29" s="436" t="s">
        <v>233</v>
      </c>
      <c r="B29" s="421" t="s">
        <v>191</v>
      </c>
      <c r="C29" s="455" t="s">
        <v>266</v>
      </c>
      <c r="D29" s="456"/>
      <c r="E29" s="456"/>
      <c r="F29" s="456"/>
      <c r="G29" s="456"/>
      <c r="H29" s="456"/>
      <c r="I29" s="456"/>
      <c r="J29" s="6"/>
      <c r="K29" s="306"/>
      <c r="L29" s="306"/>
      <c r="M29" s="306"/>
      <c r="N29" s="306"/>
      <c r="O29" s="6"/>
      <c r="P29" s="454"/>
      <c r="Q29" s="454"/>
      <c r="R29" s="454"/>
      <c r="S29" s="454"/>
      <c r="T29" s="454"/>
      <c r="U29" s="454"/>
      <c r="V29" s="454"/>
      <c r="W29" s="454"/>
      <c r="X29" s="414"/>
    </row>
    <row r="30" spans="1:24" s="9" customFormat="1" ht="12.75" customHeight="1">
      <c r="A30" s="6"/>
      <c r="B30" s="437"/>
      <c r="C30" s="437"/>
      <c r="D30" s="438" t="s">
        <v>554</v>
      </c>
      <c r="E30" s="437"/>
      <c r="F30" s="437"/>
      <c r="G30" s="437"/>
      <c r="H30" s="437"/>
      <c r="I30" s="437"/>
      <c r="J30" s="437"/>
      <c r="K30" s="437"/>
      <c r="L30" s="437"/>
      <c r="M30" s="437"/>
      <c r="N30" s="437"/>
      <c r="O30" s="6"/>
      <c r="P30" s="454"/>
      <c r="Q30" s="454"/>
      <c r="R30" s="454"/>
      <c r="S30" s="454"/>
      <c r="T30" s="454"/>
      <c r="U30" s="454"/>
      <c r="V30" s="454"/>
      <c r="W30" s="454"/>
      <c r="X30" s="419"/>
    </row>
    <row r="31" spans="1:24" s="9" customFormat="1" ht="19.5" customHeight="1">
      <c r="A31" s="6"/>
      <c r="B31" s="437"/>
      <c r="C31" s="437"/>
      <c r="D31" s="437"/>
      <c r="E31" s="437"/>
      <c r="F31" s="437"/>
      <c r="G31" s="437"/>
      <c r="H31" s="437"/>
      <c r="I31" s="437"/>
      <c r="J31" s="437"/>
      <c r="K31" s="437"/>
      <c r="L31" s="437"/>
      <c r="M31" s="437"/>
      <c r="N31" s="437"/>
      <c r="O31" s="60"/>
      <c r="P31" s="454"/>
      <c r="Q31" s="454"/>
      <c r="R31" s="454"/>
      <c r="S31" s="454"/>
      <c r="T31" s="454"/>
      <c r="U31" s="454"/>
      <c r="V31" s="454"/>
      <c r="W31" s="454"/>
      <c r="X31" s="417"/>
    </row>
    <row r="32" spans="1:24" s="9" customFormat="1" ht="12" customHeight="1">
      <c r="A32" s="308"/>
      <c r="B32" s="437"/>
      <c r="C32" s="437"/>
      <c r="D32" s="437"/>
      <c r="E32" s="437"/>
      <c r="F32" s="437"/>
      <c r="G32" s="437"/>
      <c r="H32" s="437"/>
      <c r="I32" s="437"/>
      <c r="J32" s="437"/>
      <c r="K32" s="437"/>
      <c r="L32" s="437"/>
      <c r="M32" s="437"/>
      <c r="N32" s="437"/>
      <c r="O32" s="7"/>
      <c r="P32" s="420"/>
      <c r="Q32" s="421"/>
      <c r="R32" s="455"/>
      <c r="S32" s="456"/>
      <c r="T32" s="456"/>
      <c r="U32" s="456"/>
      <c r="V32" s="456"/>
      <c r="W32" s="456"/>
      <c r="X32" s="456"/>
    </row>
    <row r="33" spans="1:27" ht="19.5" customHeight="1">
      <c r="A33" s="309"/>
      <c r="B33" s="344"/>
      <c r="C33" s="310"/>
      <c r="D33" s="310"/>
      <c r="E33" s="310"/>
      <c r="F33" s="310"/>
      <c r="G33" s="310"/>
      <c r="H33" s="310"/>
      <c r="I33" s="310"/>
      <c r="J33" s="311"/>
      <c r="K33" s="308"/>
      <c r="L33" s="7"/>
      <c r="M33" s="7"/>
      <c r="N33" s="7"/>
      <c r="O33" s="7"/>
      <c r="P33" s="422"/>
      <c r="Q33" s="422"/>
      <c r="R33" s="422"/>
      <c r="S33" s="422"/>
      <c r="T33" s="422"/>
      <c r="U33" s="422"/>
      <c r="V33" s="422"/>
      <c r="W33" s="422"/>
      <c r="X33" s="422"/>
      <c r="Y33" s="2"/>
      <c r="Z33" s="2"/>
      <c r="AA33" s="2"/>
    </row>
    <row r="34" spans="1:27" ht="12" customHeight="1">
      <c r="A34" s="309"/>
      <c r="B34" s="457"/>
      <c r="C34" s="457"/>
      <c r="D34" s="457"/>
      <c r="E34" s="457"/>
      <c r="F34" s="457"/>
      <c r="G34" s="457"/>
      <c r="H34" s="457"/>
      <c r="I34" s="457"/>
      <c r="J34" s="457"/>
      <c r="K34" s="457"/>
      <c r="L34" s="457"/>
      <c r="M34" s="457"/>
      <c r="N34" s="457"/>
      <c r="O34" s="7"/>
      <c r="P34" s="422"/>
      <c r="Q34" s="422"/>
      <c r="R34" s="422"/>
      <c r="S34" s="422"/>
      <c r="T34" s="422"/>
      <c r="U34" s="422"/>
      <c r="V34" s="422"/>
      <c r="W34" s="422"/>
      <c r="X34" s="422"/>
      <c r="Y34" s="2"/>
    </row>
    <row r="35" spans="1:27" ht="19.5" customHeight="1">
      <c r="A35" s="309"/>
      <c r="B35" s="457"/>
      <c r="C35" s="457"/>
      <c r="D35" s="457"/>
      <c r="E35" s="457"/>
      <c r="F35" s="457"/>
      <c r="G35" s="457"/>
      <c r="H35" s="457"/>
      <c r="I35" s="457"/>
      <c r="J35" s="457"/>
      <c r="K35" s="457"/>
      <c r="L35" s="457"/>
      <c r="M35" s="457"/>
      <c r="N35" s="457"/>
      <c r="O35" s="7"/>
      <c r="P35" s="422"/>
      <c r="Q35" s="422"/>
      <c r="R35" s="422"/>
      <c r="S35" s="422"/>
      <c r="T35" s="422"/>
      <c r="U35" s="422"/>
      <c r="V35" s="422"/>
      <c r="W35" s="422"/>
      <c r="X35" s="422"/>
    </row>
    <row r="36" spans="1:27" ht="12" customHeight="1">
      <c r="A36" s="309"/>
      <c r="B36" s="457"/>
      <c r="C36" s="457"/>
      <c r="D36" s="457"/>
      <c r="E36" s="457"/>
      <c r="F36" s="457"/>
      <c r="G36" s="457"/>
      <c r="H36" s="457"/>
      <c r="I36" s="457"/>
      <c r="J36" s="457"/>
      <c r="K36" s="457"/>
      <c r="L36" s="457"/>
      <c r="M36" s="457"/>
      <c r="N36" s="457"/>
      <c r="O36" s="7"/>
      <c r="P36" s="422"/>
      <c r="Q36" s="422"/>
      <c r="R36" s="422"/>
      <c r="S36" s="422"/>
      <c r="T36" s="422"/>
      <c r="U36" s="422"/>
      <c r="V36" s="422"/>
      <c r="W36" s="422"/>
      <c r="X36" s="422"/>
    </row>
    <row r="37" spans="1:27" ht="19.5" customHeight="1">
      <c r="A37" s="175"/>
      <c r="B37" s="175"/>
      <c r="C37" s="175"/>
      <c r="D37" s="312"/>
      <c r="E37" s="312"/>
      <c r="F37" s="312"/>
      <c r="G37" s="312"/>
      <c r="H37" s="312"/>
      <c r="I37" s="312"/>
      <c r="J37" s="312"/>
      <c r="K37" s="312"/>
      <c r="L37" s="4"/>
      <c r="M37" s="4"/>
      <c r="N37" s="3"/>
      <c r="O37" s="6"/>
      <c r="P37" s="6"/>
      <c r="Q37" s="6"/>
      <c r="R37" s="319"/>
      <c r="S37" s="319"/>
      <c r="T37" s="319"/>
      <c r="U37" s="319"/>
      <c r="V37" s="319"/>
      <c r="W37" s="319"/>
      <c r="X37" s="6"/>
    </row>
    <row r="38" spans="1:27" ht="12" customHeight="1">
      <c r="A38" s="309"/>
      <c r="B38" s="132"/>
      <c r="C38" s="310"/>
      <c r="D38" s="310"/>
      <c r="E38" s="310"/>
      <c r="F38" s="310"/>
      <c r="G38" s="310"/>
      <c r="H38" s="310"/>
      <c r="I38" s="313"/>
      <c r="J38" s="313"/>
      <c r="K38" s="312"/>
      <c r="L38" s="4"/>
      <c r="M38" s="4"/>
      <c r="N38" s="3"/>
      <c r="O38" s="6"/>
      <c r="P38" s="6"/>
      <c r="Q38" s="6"/>
      <c r="R38" s="319"/>
      <c r="S38" s="319"/>
      <c r="T38" s="319"/>
      <c r="U38" s="319"/>
      <c r="V38" s="319"/>
      <c r="W38" s="319"/>
      <c r="X38" s="6"/>
    </row>
    <row r="39" spans="1:27" ht="19.5" customHeight="1">
      <c r="A39" s="307"/>
      <c r="B39" s="457"/>
      <c r="C39" s="457"/>
      <c r="D39" s="457"/>
      <c r="E39" s="457"/>
      <c r="F39" s="457"/>
      <c r="G39" s="457"/>
      <c r="H39" s="457"/>
      <c r="I39" s="457"/>
      <c r="J39" s="457"/>
      <c r="K39" s="457"/>
      <c r="L39" s="457"/>
      <c r="M39" s="457"/>
      <c r="N39" s="457"/>
      <c r="O39" s="6"/>
      <c r="P39" s="6"/>
      <c r="Q39" s="6"/>
      <c r="R39" s="319"/>
      <c r="S39" s="319"/>
      <c r="T39" s="319"/>
      <c r="U39" s="319"/>
      <c r="V39" s="319"/>
      <c r="W39" s="319"/>
      <c r="X39" s="6"/>
    </row>
    <row r="40" spans="1:27" ht="12" customHeight="1">
      <c r="A40" s="307"/>
      <c r="B40" s="457"/>
      <c r="C40" s="457"/>
      <c r="D40" s="457"/>
      <c r="E40" s="457"/>
      <c r="F40" s="457"/>
      <c r="G40" s="457"/>
      <c r="H40" s="457"/>
      <c r="I40" s="457"/>
      <c r="J40" s="457"/>
      <c r="K40" s="457"/>
      <c r="L40" s="457"/>
      <c r="M40" s="457"/>
      <c r="N40" s="457"/>
      <c r="O40" s="6"/>
      <c r="P40" s="6"/>
      <c r="Q40" s="6"/>
      <c r="R40" s="319"/>
      <c r="S40" s="319"/>
      <c r="T40" s="319"/>
      <c r="U40" s="319"/>
      <c r="V40" s="319"/>
      <c r="W40" s="319"/>
      <c r="X40" s="6"/>
    </row>
    <row r="41" spans="1:27" ht="19.5" customHeight="1">
      <c r="A41" s="307"/>
      <c r="B41" s="457"/>
      <c r="C41" s="457"/>
      <c r="D41" s="457"/>
      <c r="E41" s="457"/>
      <c r="F41" s="457"/>
      <c r="G41" s="457"/>
      <c r="H41" s="457"/>
      <c r="I41" s="457"/>
      <c r="J41" s="457"/>
      <c r="K41" s="457"/>
      <c r="L41" s="457"/>
      <c r="M41" s="457"/>
      <c r="N41" s="457"/>
      <c r="O41" s="6"/>
      <c r="P41" s="6"/>
      <c r="Q41" s="6"/>
      <c r="R41" s="319"/>
      <c r="S41" s="319"/>
      <c r="T41" s="319"/>
      <c r="U41" s="319"/>
      <c r="V41" s="319"/>
      <c r="W41" s="319"/>
      <c r="X41" s="6"/>
    </row>
    <row r="42" spans="1:27" ht="12" customHeight="1">
      <c r="A42" s="309"/>
      <c r="B42" s="314"/>
      <c r="C42" s="322"/>
      <c r="D42" s="320"/>
      <c r="E42" s="312"/>
      <c r="F42" s="312"/>
      <c r="G42" s="312"/>
      <c r="H42" s="312"/>
      <c r="I42" s="312"/>
      <c r="J42" s="321"/>
      <c r="K42" s="315"/>
      <c r="L42" s="315"/>
      <c r="M42" s="315"/>
      <c r="N42" s="315"/>
      <c r="O42" s="6"/>
      <c r="P42" s="6"/>
      <c r="Q42" s="6"/>
      <c r="R42" s="319"/>
      <c r="S42" s="319"/>
      <c r="T42" s="319"/>
      <c r="U42" s="319"/>
      <c r="V42" s="319"/>
      <c r="W42" s="319"/>
      <c r="X42" s="6"/>
    </row>
    <row r="43" spans="1:27" ht="19.5" customHeight="1">
      <c r="A43" s="308"/>
      <c r="B43" s="175"/>
      <c r="C43" s="175"/>
      <c r="D43" s="312"/>
      <c r="E43" s="312"/>
      <c r="F43" s="312"/>
      <c r="G43" s="312"/>
      <c r="H43" s="312"/>
      <c r="I43" s="312"/>
      <c r="J43" s="312"/>
      <c r="K43" s="312"/>
      <c r="L43" s="4"/>
      <c r="M43" s="4"/>
      <c r="N43" s="3"/>
      <c r="O43" s="6"/>
      <c r="P43" s="6"/>
      <c r="Q43" s="6"/>
      <c r="R43" s="319"/>
      <c r="S43" s="319"/>
      <c r="T43" s="319"/>
      <c r="U43" s="319"/>
      <c r="V43" s="319"/>
      <c r="W43" s="319"/>
      <c r="X43" s="6"/>
    </row>
    <row r="44" spans="1:27" ht="14.1" customHeight="1">
      <c r="A44" s="175"/>
      <c r="B44" s="175"/>
      <c r="C44" s="175"/>
      <c r="D44" s="312"/>
      <c r="E44" s="312"/>
      <c r="F44" s="312"/>
      <c r="G44" s="312"/>
      <c r="H44" s="312"/>
      <c r="I44" s="312"/>
      <c r="J44" s="312"/>
      <c r="K44" s="312"/>
      <c r="L44" s="4"/>
      <c r="M44" s="4"/>
      <c r="N44" s="3"/>
      <c r="O44" s="6"/>
      <c r="P44" s="6"/>
      <c r="Q44" s="6"/>
      <c r="R44" s="6"/>
      <c r="S44" s="6"/>
      <c r="T44" s="6"/>
      <c r="U44" s="6"/>
      <c r="V44" s="6"/>
      <c r="W44" s="6"/>
      <c r="X44" s="6"/>
    </row>
    <row r="45" spans="1:27" ht="18" customHeight="1">
      <c r="A45" s="175"/>
      <c r="B45" s="175"/>
      <c r="C45" s="175"/>
      <c r="D45" s="312"/>
      <c r="E45" s="312"/>
      <c r="F45" s="312"/>
      <c r="G45" s="312"/>
      <c r="H45" s="312"/>
      <c r="I45" s="312"/>
      <c r="J45" s="312"/>
      <c r="K45" s="312"/>
      <c r="L45" s="4"/>
      <c r="M45" s="4"/>
      <c r="N45" s="3"/>
      <c r="O45" s="6"/>
      <c r="P45" s="6"/>
      <c r="Q45" s="6"/>
      <c r="R45" s="6"/>
      <c r="S45" s="6"/>
      <c r="T45" s="6"/>
      <c r="U45" s="6"/>
      <c r="V45" s="6"/>
      <c r="W45" s="6"/>
      <c r="X45" s="6"/>
    </row>
    <row r="46" spans="1:27" ht="18" customHeight="1">
      <c r="A46" s="8"/>
      <c r="B46" s="2"/>
      <c r="C46" s="2"/>
      <c r="D46" s="316"/>
      <c r="E46" s="316"/>
      <c r="F46" s="316"/>
      <c r="G46" s="316"/>
      <c r="H46" s="316"/>
      <c r="I46" s="316"/>
      <c r="J46" s="316"/>
      <c r="K46" s="316"/>
      <c r="L46" s="8"/>
      <c r="M46" s="8"/>
      <c r="N46" s="8"/>
      <c r="O46" s="316"/>
      <c r="P46" s="316"/>
      <c r="Q46" s="5"/>
      <c r="R46" s="5"/>
      <c r="S46" s="5"/>
      <c r="T46" s="5"/>
      <c r="U46" s="5"/>
      <c r="V46" s="5"/>
      <c r="W46" s="5"/>
      <c r="X46" s="5"/>
      <c r="Y46" s="5"/>
      <c r="Z46" s="5"/>
    </row>
    <row r="47" spans="1:27" ht="18" customHeight="1">
      <c r="N47" s="5"/>
      <c r="O47" s="5"/>
      <c r="P47" s="5"/>
      <c r="Q47" s="5"/>
      <c r="R47" s="5"/>
      <c r="S47" s="5"/>
      <c r="T47" s="5"/>
      <c r="U47" s="5"/>
      <c r="V47" s="5"/>
      <c r="W47" s="5"/>
      <c r="X47" s="5"/>
      <c r="Y47" s="5"/>
      <c r="Z47" s="5"/>
    </row>
    <row r="48" spans="1:27" ht="18" customHeight="1">
      <c r="N48" s="5"/>
      <c r="O48" s="5"/>
      <c r="P48" s="5"/>
      <c r="Q48" s="5"/>
      <c r="R48" s="5"/>
      <c r="S48" s="5"/>
      <c r="T48" s="5"/>
      <c r="U48" s="5"/>
      <c r="V48" s="5"/>
      <c r="W48" s="5"/>
      <c r="X48" s="5"/>
      <c r="Y48" s="5"/>
      <c r="Z48" s="5"/>
    </row>
    <row r="49" spans="14:14" ht="18" customHeight="1">
      <c r="N49" s="5"/>
    </row>
  </sheetData>
  <sheetProtection selectLockedCells="1"/>
  <customSheetViews>
    <customSheetView guid="{D15BB113-DAED-4319-94E8-97E274BC31C1}">
      <pageMargins left="0.59055118110236227" right="0.59055118110236227" top="0.74803149606299213" bottom="0.74803149606299213" header="0.31496062992125984" footer="0.31496062992125984"/>
      <pageSetup paperSize="9" scale="75" orientation="portrait" horizontalDpi="4294967293"/>
    </customSheetView>
  </customSheetViews>
  <mergeCells count="34">
    <mergeCell ref="B27:N27"/>
    <mergeCell ref="D24:N25"/>
    <mergeCell ref="D23:I23"/>
    <mergeCell ref="P1:X1"/>
    <mergeCell ref="D8:F8"/>
    <mergeCell ref="R5:T5"/>
    <mergeCell ref="R7:T7"/>
    <mergeCell ref="L9:M9"/>
    <mergeCell ref="I9:K9"/>
    <mergeCell ref="D9:F9"/>
    <mergeCell ref="D5:K5"/>
    <mergeCell ref="Q14:X14"/>
    <mergeCell ref="Q15:X15"/>
    <mergeCell ref="Q16:X17"/>
    <mergeCell ref="P21:X22"/>
    <mergeCell ref="P24:X26"/>
    <mergeCell ref="G20:H20"/>
    <mergeCell ref="I20:J20"/>
    <mergeCell ref="G19:H19"/>
    <mergeCell ref="I19:J19"/>
    <mergeCell ref="D13:G13"/>
    <mergeCell ref="D20:F20"/>
    <mergeCell ref="B1:O1"/>
    <mergeCell ref="H13:I13"/>
    <mergeCell ref="D11:M11"/>
    <mergeCell ref="D17:I17"/>
    <mergeCell ref="D10:K10"/>
    <mergeCell ref="J13:M13"/>
    <mergeCell ref="D15:F15"/>
    <mergeCell ref="P28:W31"/>
    <mergeCell ref="R32:X32"/>
    <mergeCell ref="C29:I29"/>
    <mergeCell ref="B34:N36"/>
    <mergeCell ref="B39:N41"/>
  </mergeCells>
  <phoneticPr fontId="2"/>
  <dataValidations count="7">
    <dataValidation imeMode="disabled" allowBlank="1" showInputMessage="1" showErrorMessage="1" sqref="E7 M18 K18 D13 D23 G7 I7 W7"/>
    <dataValidation imeMode="on" allowBlank="1" showInputMessage="1" showErrorMessage="1" sqref="D15:F15 R5:T5 D17"/>
    <dataValidation type="list" allowBlank="1" showInputMessage="1" showErrorMessage="1" sqref="G20 I20">
      <formula1>"有,無"</formula1>
    </dataValidation>
    <dataValidation type="list" imeMode="on" allowBlank="1" showInputMessage="1" showErrorMessage="1" sqref="D20:F20">
      <formula1>競技役員</formula1>
    </dataValidation>
    <dataValidation type="list" imeMode="disabled" allowBlank="1" showInputMessage="1" showErrorMessage="1" sqref="W5">
      <formula1>"男,女"</formula1>
    </dataValidation>
    <dataValidation imeMode="halfKatakana" allowBlank="1" showInputMessage="1" showErrorMessage="1" sqref="R7:T7"/>
    <dataValidation imeMode="disabled" allowBlank="1" showInputMessage="1" showErrorMessage="1" prompt="直接入力してください" sqref="J13:M13"/>
  </dataValidations>
  <hyperlinks>
    <hyperlink ref="C29" r:id="rId1"/>
  </hyperlinks>
  <pageMargins left="0.59055118110236227" right="0.59055118110236227" top="0.74803149606299213" bottom="0.74803149606299213" header="0.31496062992125984" footer="0.31496062992125984"/>
  <pageSetup paperSize="9" scale="75" orientation="portrait" horizontalDpi="4294967293"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操作禁止3!$H$4:$H$37</xm:f>
          </x14:formula1>
          <xm:sqref>D9:F9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2060"/>
    <pageSetUpPr fitToPage="1"/>
  </sheetPr>
  <dimension ref="A1:AE58"/>
  <sheetViews>
    <sheetView zoomScaleNormal="100" workbookViewId="0">
      <selection activeCell="N8" sqref="N8"/>
    </sheetView>
  </sheetViews>
  <sheetFormatPr defaultColWidth="13" defaultRowHeight="13.5"/>
  <cols>
    <col min="1" max="1" width="5.125" style="13" customWidth="1"/>
    <col min="2" max="2" width="13.125" style="13" customWidth="1"/>
    <col min="3" max="3" width="15.875" style="13" customWidth="1"/>
    <col min="4" max="4" width="5.125" style="13" customWidth="1"/>
    <col min="5" max="6" width="3.875" style="13" customWidth="1"/>
    <col min="7" max="9" width="4.625" style="13" customWidth="1"/>
    <col min="10" max="10" width="10.125" style="13" customWidth="1"/>
    <col min="11" max="11" width="5.625" style="13" customWidth="1"/>
    <col min="12" max="12" width="2.625" style="13" customWidth="1"/>
    <col min="13" max="13" width="8.625" style="13" customWidth="1"/>
    <col min="14" max="16" width="3.875" style="13" customWidth="1"/>
    <col min="17" max="17" width="5.625" style="13" customWidth="1"/>
    <col min="18" max="18" width="2.625" style="13" customWidth="1"/>
    <col min="19" max="19" width="8.625" style="13" customWidth="1"/>
    <col min="20" max="22" width="3.875" style="13" customWidth="1"/>
    <col min="23" max="23" width="5.625" style="13" customWidth="1"/>
    <col min="24" max="24" width="2.625" style="13" customWidth="1"/>
    <col min="25" max="25" width="8.625" style="13" customWidth="1"/>
    <col min="26" max="28" width="3.875" style="13" customWidth="1"/>
    <col min="29" max="30" width="4.625" style="11" customWidth="1"/>
    <col min="31" max="31" width="4.125" style="11" customWidth="1"/>
    <col min="32" max="33" width="15" style="11" customWidth="1"/>
    <col min="34" max="16384" width="13" style="11"/>
  </cols>
  <sheetData>
    <row r="1" spans="1:31">
      <c r="A1" s="202"/>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4"/>
      <c r="AD1" s="204"/>
      <c r="AE1" s="204"/>
    </row>
    <row r="2" spans="1:31" ht="9.75" customHeight="1" thickBot="1">
      <c r="A2" s="202"/>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row>
    <row r="3" spans="1:31" ht="30" customHeight="1" thickBot="1">
      <c r="A3" s="12"/>
      <c r="B3" s="506" t="s">
        <v>241</v>
      </c>
      <c r="C3" s="507"/>
      <c r="D3" s="507"/>
      <c r="E3" s="507"/>
      <c r="F3" s="507"/>
      <c r="G3" s="507"/>
      <c r="H3" s="507"/>
      <c r="I3" s="507"/>
      <c r="J3" s="508"/>
      <c r="K3" s="509"/>
      <c r="L3" s="510"/>
      <c r="M3" s="510"/>
      <c r="N3" s="510"/>
      <c r="O3" s="510"/>
      <c r="P3" s="510"/>
      <c r="Q3" s="510"/>
      <c r="R3" s="510"/>
      <c r="S3" s="510"/>
      <c r="T3" s="510"/>
      <c r="U3" s="510"/>
      <c r="V3" s="510"/>
      <c r="W3" s="181"/>
      <c r="X3" s="181"/>
      <c r="Y3" s="181"/>
      <c r="Z3" s="181"/>
      <c r="AA3" s="181"/>
      <c r="AB3" s="181"/>
      <c r="AC3" s="145"/>
      <c r="AD3" s="12"/>
      <c r="AE3" s="12"/>
    </row>
    <row r="4" spans="1:31">
      <c r="A4" s="12"/>
      <c r="B4" s="14"/>
      <c r="C4" s="504" t="s">
        <v>192</v>
      </c>
      <c r="D4" s="504"/>
      <c r="E4" s="504"/>
      <c r="F4" s="504"/>
      <c r="G4" s="504"/>
      <c r="H4" s="504"/>
      <c r="I4" s="504"/>
      <c r="J4" s="504"/>
      <c r="K4" s="504"/>
      <c r="L4" s="504"/>
      <c r="M4" s="504"/>
      <c r="N4" s="504"/>
      <c r="O4" s="504"/>
      <c r="P4" s="504"/>
      <c r="Q4" s="504"/>
      <c r="R4" s="504"/>
      <c r="S4" s="504"/>
      <c r="T4" s="504"/>
      <c r="U4" s="504"/>
      <c r="V4" s="504"/>
      <c r="W4" s="180"/>
      <c r="X4" s="180"/>
      <c r="Y4" s="180"/>
      <c r="Z4" s="180"/>
      <c r="AA4" s="180"/>
      <c r="AB4" s="180"/>
      <c r="AC4" s="12"/>
      <c r="AD4" s="12"/>
      <c r="AE4" s="12"/>
    </row>
    <row r="5" spans="1:31" ht="14.25" thickBot="1">
      <c r="A5" s="16" t="s">
        <v>49</v>
      </c>
      <c r="B5" s="15"/>
      <c r="C5" s="505"/>
      <c r="D5" s="505"/>
      <c r="E5" s="505"/>
      <c r="F5" s="505"/>
      <c r="G5" s="505"/>
      <c r="H5" s="505"/>
      <c r="I5" s="505"/>
      <c r="J5" s="505"/>
      <c r="K5" s="505"/>
      <c r="L5" s="505"/>
      <c r="M5" s="505"/>
      <c r="N5" s="505"/>
      <c r="O5" s="505"/>
      <c r="P5" s="505"/>
      <c r="Q5" s="505"/>
      <c r="R5" s="505"/>
      <c r="S5" s="505"/>
      <c r="T5" s="505"/>
      <c r="U5" s="505"/>
      <c r="V5" s="505"/>
      <c r="W5" s="180"/>
      <c r="X5" s="180"/>
      <c r="Y5" s="180"/>
      <c r="Z5" s="180"/>
      <c r="AA5" s="180"/>
      <c r="AB5" s="180"/>
      <c r="AC5" s="12"/>
      <c r="AD5" s="12"/>
      <c r="AE5" s="12"/>
    </row>
    <row r="6" spans="1:31" ht="31.5" customHeight="1" thickBot="1">
      <c r="A6" s="192" t="s">
        <v>31</v>
      </c>
      <c r="B6" s="133" t="s">
        <v>239</v>
      </c>
      <c r="C6" s="194" t="s">
        <v>240</v>
      </c>
      <c r="D6" s="193" t="s">
        <v>196</v>
      </c>
      <c r="E6" s="191" t="s">
        <v>32</v>
      </c>
      <c r="F6" s="197" t="s">
        <v>33</v>
      </c>
      <c r="G6" s="200" t="s">
        <v>210</v>
      </c>
      <c r="H6" s="201" t="s">
        <v>34</v>
      </c>
      <c r="I6" s="203" t="s">
        <v>234</v>
      </c>
      <c r="J6" s="188" t="s">
        <v>35</v>
      </c>
      <c r="K6" s="501" t="s">
        <v>36</v>
      </c>
      <c r="L6" s="502"/>
      <c r="M6" s="503"/>
      <c r="N6" s="134" t="s">
        <v>38</v>
      </c>
      <c r="O6" s="135" t="s">
        <v>39</v>
      </c>
      <c r="P6" s="188"/>
      <c r="Q6" s="501" t="s">
        <v>40</v>
      </c>
      <c r="R6" s="502"/>
      <c r="S6" s="503"/>
      <c r="T6" s="134" t="s">
        <v>38</v>
      </c>
      <c r="U6" s="135" t="s">
        <v>39</v>
      </c>
      <c r="V6" s="185"/>
      <c r="W6" s="501"/>
      <c r="X6" s="502"/>
      <c r="Y6" s="503"/>
      <c r="Z6" s="134"/>
      <c r="AA6" s="135"/>
      <c r="AB6" s="347"/>
      <c r="AC6" s="346"/>
      <c r="AD6" s="346"/>
      <c r="AE6" s="12"/>
    </row>
    <row r="7" spans="1:31">
      <c r="A7" s="189" t="s">
        <v>235</v>
      </c>
      <c r="B7" s="195" t="s">
        <v>236</v>
      </c>
      <c r="C7" s="196" t="s">
        <v>237</v>
      </c>
      <c r="D7" s="155" t="s">
        <v>198</v>
      </c>
      <c r="E7" s="158" t="s">
        <v>41</v>
      </c>
      <c r="F7" s="155" t="s">
        <v>42</v>
      </c>
      <c r="G7" s="189" t="s">
        <v>211</v>
      </c>
      <c r="H7" s="198" t="s">
        <v>43</v>
      </c>
      <c r="I7" s="199">
        <f ca="1">IF(D7="","",DATEDIF(D7&amp;"/"&amp;E7&amp;"/"&amp;F7,TODAY(),"Y"))</f>
        <v>26</v>
      </c>
      <c r="J7" s="355" t="s">
        <v>317</v>
      </c>
      <c r="K7" s="189" t="s">
        <v>125</v>
      </c>
      <c r="L7" s="183" t="s">
        <v>108</v>
      </c>
      <c r="M7" s="182" t="s">
        <v>107</v>
      </c>
      <c r="N7" s="155" t="s">
        <v>48</v>
      </c>
      <c r="O7" s="158" t="s">
        <v>47</v>
      </c>
      <c r="P7" s="190" t="s">
        <v>44</v>
      </c>
      <c r="Q7" s="189" t="s">
        <v>249</v>
      </c>
      <c r="R7" s="155" t="s">
        <v>250</v>
      </c>
      <c r="S7" s="182" t="s">
        <v>248</v>
      </c>
      <c r="T7" s="157" t="s">
        <v>251</v>
      </c>
      <c r="U7" s="156" t="s">
        <v>252</v>
      </c>
      <c r="V7" s="187" t="s">
        <v>253</v>
      </c>
      <c r="W7" s="186"/>
      <c r="X7" s="183" t="s">
        <v>254</v>
      </c>
      <c r="Y7" s="184"/>
      <c r="Z7" s="157"/>
      <c r="AA7" s="156"/>
      <c r="AB7" s="155"/>
      <c r="AC7" s="348"/>
      <c r="AD7" s="351"/>
      <c r="AE7" s="12"/>
    </row>
    <row r="8" spans="1:31">
      <c r="A8" s="356" t="s">
        <v>235</v>
      </c>
      <c r="B8" s="357"/>
      <c r="C8" s="358"/>
      <c r="D8" s="359"/>
      <c r="E8" s="360"/>
      <c r="F8" s="359"/>
      <c r="G8" s="356"/>
      <c r="H8" s="361"/>
      <c r="I8" s="362" t="str">
        <f>IF(D8="","",DATEDIF(D8&amp;"/"&amp;E8&amp;"/"&amp;F8,("2024/6/30"),"Y"))</f>
        <v/>
      </c>
      <c r="J8" s="363"/>
      <c r="K8" s="356"/>
      <c r="L8" s="364" t="s">
        <v>108</v>
      </c>
      <c r="M8" s="365"/>
      <c r="N8" s="366"/>
      <c r="O8" s="360"/>
      <c r="P8" s="367"/>
      <c r="Q8" s="356"/>
      <c r="R8" s="364" t="s">
        <v>108</v>
      </c>
      <c r="S8" s="365"/>
      <c r="T8" s="366"/>
      <c r="U8" s="368"/>
      <c r="V8" s="367"/>
      <c r="W8" s="356"/>
      <c r="X8" s="364" t="s">
        <v>108</v>
      </c>
      <c r="Y8" s="365"/>
      <c r="Z8" s="366"/>
      <c r="AA8" s="368"/>
      <c r="AB8" s="359"/>
      <c r="AC8" s="349"/>
      <c r="AD8" s="352"/>
      <c r="AE8" s="12"/>
    </row>
    <row r="9" spans="1:31">
      <c r="A9" s="356" t="s">
        <v>235</v>
      </c>
      <c r="B9" s="357"/>
      <c r="C9" s="358"/>
      <c r="D9" s="359"/>
      <c r="E9" s="360"/>
      <c r="F9" s="359"/>
      <c r="G9" s="356"/>
      <c r="H9" s="361"/>
      <c r="I9" s="362" t="str">
        <f t="shared" ref="I9:I57" si="0">IF(D9="","",DATEDIF(D9&amp;"/"&amp;E9&amp;"/"&amp;F9,("2024/6/30"),"Y"))</f>
        <v/>
      </c>
      <c r="J9" s="363"/>
      <c r="K9" s="356"/>
      <c r="L9" s="364" t="s">
        <v>108</v>
      </c>
      <c r="M9" s="365"/>
      <c r="N9" s="366"/>
      <c r="O9" s="360"/>
      <c r="P9" s="367"/>
      <c r="Q9" s="356"/>
      <c r="R9" s="364" t="s">
        <v>108</v>
      </c>
      <c r="S9" s="365"/>
      <c r="T9" s="366"/>
      <c r="U9" s="368"/>
      <c r="V9" s="367"/>
      <c r="W9" s="356"/>
      <c r="X9" s="364" t="s">
        <v>108</v>
      </c>
      <c r="Y9" s="365"/>
      <c r="Z9" s="366"/>
      <c r="AA9" s="368"/>
      <c r="AB9" s="359"/>
      <c r="AC9" s="349"/>
      <c r="AD9" s="352"/>
      <c r="AE9" s="12"/>
    </row>
    <row r="10" spans="1:31">
      <c r="A10" s="356" t="s">
        <v>235</v>
      </c>
      <c r="B10" s="357"/>
      <c r="C10" s="358"/>
      <c r="D10" s="359"/>
      <c r="E10" s="360"/>
      <c r="F10" s="359"/>
      <c r="G10" s="356"/>
      <c r="H10" s="361"/>
      <c r="I10" s="362" t="str">
        <f t="shared" si="0"/>
        <v/>
      </c>
      <c r="J10" s="363"/>
      <c r="K10" s="356"/>
      <c r="L10" s="364" t="s">
        <v>108</v>
      </c>
      <c r="M10" s="365"/>
      <c r="N10" s="366"/>
      <c r="O10" s="360"/>
      <c r="P10" s="367"/>
      <c r="Q10" s="356"/>
      <c r="R10" s="364" t="s">
        <v>108</v>
      </c>
      <c r="S10" s="365"/>
      <c r="T10" s="366"/>
      <c r="U10" s="368"/>
      <c r="V10" s="367"/>
      <c r="W10" s="356"/>
      <c r="X10" s="364" t="s">
        <v>108</v>
      </c>
      <c r="Y10" s="365"/>
      <c r="Z10" s="366"/>
      <c r="AA10" s="368"/>
      <c r="AB10" s="359"/>
      <c r="AC10" s="349"/>
      <c r="AD10" s="352"/>
      <c r="AE10" s="12"/>
    </row>
    <row r="11" spans="1:31">
      <c r="A11" s="356" t="s">
        <v>235</v>
      </c>
      <c r="B11" s="357"/>
      <c r="C11" s="358"/>
      <c r="D11" s="359"/>
      <c r="E11" s="360"/>
      <c r="F11" s="359"/>
      <c r="G11" s="356"/>
      <c r="H11" s="369"/>
      <c r="I11" s="362" t="str">
        <f t="shared" si="0"/>
        <v/>
      </c>
      <c r="J11" s="363"/>
      <c r="K11" s="356"/>
      <c r="L11" s="364" t="s">
        <v>108</v>
      </c>
      <c r="M11" s="365"/>
      <c r="N11" s="366"/>
      <c r="O11" s="360"/>
      <c r="P11" s="367"/>
      <c r="Q11" s="356"/>
      <c r="R11" s="364" t="s">
        <v>108</v>
      </c>
      <c r="S11" s="365"/>
      <c r="T11" s="366"/>
      <c r="U11" s="368"/>
      <c r="V11" s="367"/>
      <c r="W11" s="356"/>
      <c r="X11" s="364" t="s">
        <v>108</v>
      </c>
      <c r="Y11" s="365"/>
      <c r="Z11" s="366"/>
      <c r="AA11" s="368"/>
      <c r="AB11" s="359"/>
      <c r="AC11" s="349"/>
      <c r="AD11" s="352"/>
      <c r="AE11" s="12"/>
    </row>
    <row r="12" spans="1:31">
      <c r="A12" s="356" t="s">
        <v>235</v>
      </c>
      <c r="B12" s="357"/>
      <c r="C12" s="358"/>
      <c r="D12" s="359"/>
      <c r="E12" s="360"/>
      <c r="F12" s="359"/>
      <c r="G12" s="356"/>
      <c r="H12" s="369"/>
      <c r="I12" s="362" t="str">
        <f t="shared" si="0"/>
        <v/>
      </c>
      <c r="J12" s="363"/>
      <c r="K12" s="356"/>
      <c r="L12" s="364" t="s">
        <v>108</v>
      </c>
      <c r="M12" s="365"/>
      <c r="N12" s="366"/>
      <c r="O12" s="360"/>
      <c r="P12" s="367"/>
      <c r="Q12" s="356"/>
      <c r="R12" s="364" t="s">
        <v>108</v>
      </c>
      <c r="S12" s="365"/>
      <c r="T12" s="366"/>
      <c r="U12" s="368"/>
      <c r="V12" s="367"/>
      <c r="W12" s="356"/>
      <c r="X12" s="364" t="s">
        <v>108</v>
      </c>
      <c r="Y12" s="365"/>
      <c r="Z12" s="366"/>
      <c r="AA12" s="368"/>
      <c r="AB12" s="359"/>
      <c r="AC12" s="349"/>
      <c r="AD12" s="352"/>
      <c r="AE12" s="12"/>
    </row>
    <row r="13" spans="1:31">
      <c r="A13" s="356" t="s">
        <v>235</v>
      </c>
      <c r="B13" s="357"/>
      <c r="C13" s="358"/>
      <c r="D13" s="359"/>
      <c r="E13" s="360"/>
      <c r="F13" s="359"/>
      <c r="G13" s="356"/>
      <c r="H13" s="369"/>
      <c r="I13" s="362" t="str">
        <f t="shared" si="0"/>
        <v/>
      </c>
      <c r="J13" s="363"/>
      <c r="K13" s="356"/>
      <c r="L13" s="364" t="s">
        <v>108</v>
      </c>
      <c r="M13" s="365"/>
      <c r="N13" s="366"/>
      <c r="O13" s="360"/>
      <c r="P13" s="367"/>
      <c r="Q13" s="356"/>
      <c r="R13" s="364" t="s">
        <v>108</v>
      </c>
      <c r="S13" s="365"/>
      <c r="T13" s="366"/>
      <c r="U13" s="368"/>
      <c r="V13" s="367"/>
      <c r="W13" s="356"/>
      <c r="X13" s="364" t="s">
        <v>108</v>
      </c>
      <c r="Y13" s="365"/>
      <c r="Z13" s="366"/>
      <c r="AA13" s="368"/>
      <c r="AB13" s="359"/>
      <c r="AC13" s="349"/>
      <c r="AD13" s="352"/>
      <c r="AE13" s="12"/>
    </row>
    <row r="14" spans="1:31">
      <c r="A14" s="356" t="s">
        <v>235</v>
      </c>
      <c r="B14" s="357"/>
      <c r="C14" s="358"/>
      <c r="D14" s="359"/>
      <c r="E14" s="360"/>
      <c r="F14" s="359"/>
      <c r="G14" s="356"/>
      <c r="H14" s="369"/>
      <c r="I14" s="362" t="str">
        <f t="shared" si="0"/>
        <v/>
      </c>
      <c r="J14" s="363"/>
      <c r="K14" s="356"/>
      <c r="L14" s="364" t="s">
        <v>108</v>
      </c>
      <c r="M14" s="365"/>
      <c r="N14" s="366"/>
      <c r="O14" s="360"/>
      <c r="P14" s="367"/>
      <c r="Q14" s="356"/>
      <c r="R14" s="364" t="s">
        <v>108</v>
      </c>
      <c r="S14" s="365"/>
      <c r="T14" s="366"/>
      <c r="U14" s="368"/>
      <c r="V14" s="367"/>
      <c r="W14" s="356"/>
      <c r="X14" s="364" t="s">
        <v>108</v>
      </c>
      <c r="Y14" s="365"/>
      <c r="Z14" s="366"/>
      <c r="AA14" s="368"/>
      <c r="AB14" s="359"/>
      <c r="AC14" s="349"/>
      <c r="AD14" s="352"/>
      <c r="AE14" s="12"/>
    </row>
    <row r="15" spans="1:31">
      <c r="A15" s="356" t="s">
        <v>235</v>
      </c>
      <c r="B15" s="370"/>
      <c r="C15" s="358"/>
      <c r="D15" s="359"/>
      <c r="E15" s="360"/>
      <c r="F15" s="359"/>
      <c r="G15" s="356"/>
      <c r="H15" s="369"/>
      <c r="I15" s="362" t="str">
        <f t="shared" si="0"/>
        <v/>
      </c>
      <c r="J15" s="363"/>
      <c r="K15" s="356"/>
      <c r="L15" s="364" t="s">
        <v>108</v>
      </c>
      <c r="M15" s="365"/>
      <c r="N15" s="366"/>
      <c r="O15" s="360"/>
      <c r="P15" s="367"/>
      <c r="Q15" s="356"/>
      <c r="R15" s="364" t="s">
        <v>108</v>
      </c>
      <c r="S15" s="365"/>
      <c r="T15" s="366"/>
      <c r="U15" s="368"/>
      <c r="V15" s="367"/>
      <c r="W15" s="356"/>
      <c r="X15" s="364" t="s">
        <v>108</v>
      </c>
      <c r="Y15" s="365"/>
      <c r="Z15" s="366"/>
      <c r="AA15" s="368"/>
      <c r="AB15" s="359"/>
      <c r="AC15" s="349"/>
      <c r="AD15" s="352"/>
      <c r="AE15" s="12"/>
    </row>
    <row r="16" spans="1:31">
      <c r="A16" s="356" t="s">
        <v>235</v>
      </c>
      <c r="B16" s="357"/>
      <c r="C16" s="367"/>
      <c r="D16" s="359"/>
      <c r="E16" s="360"/>
      <c r="F16" s="359"/>
      <c r="G16" s="356"/>
      <c r="H16" s="369"/>
      <c r="I16" s="362" t="str">
        <f t="shared" si="0"/>
        <v/>
      </c>
      <c r="J16" s="363"/>
      <c r="K16" s="356"/>
      <c r="L16" s="364" t="s">
        <v>108</v>
      </c>
      <c r="M16" s="365"/>
      <c r="N16" s="366"/>
      <c r="O16" s="360"/>
      <c r="P16" s="367"/>
      <c r="Q16" s="356"/>
      <c r="R16" s="364" t="s">
        <v>108</v>
      </c>
      <c r="S16" s="365"/>
      <c r="T16" s="366"/>
      <c r="U16" s="368"/>
      <c r="V16" s="367"/>
      <c r="W16" s="356"/>
      <c r="X16" s="364" t="s">
        <v>108</v>
      </c>
      <c r="Y16" s="365"/>
      <c r="Z16" s="366"/>
      <c r="AA16" s="368"/>
      <c r="AB16" s="359"/>
      <c r="AC16" s="349"/>
      <c r="AD16" s="352"/>
      <c r="AE16" s="12"/>
    </row>
    <row r="17" spans="1:31">
      <c r="A17" s="356" t="s">
        <v>235</v>
      </c>
      <c r="B17" s="371"/>
      <c r="C17" s="358"/>
      <c r="D17" s="359"/>
      <c r="E17" s="360"/>
      <c r="F17" s="359"/>
      <c r="G17" s="356"/>
      <c r="H17" s="369"/>
      <c r="I17" s="362" t="str">
        <f t="shared" si="0"/>
        <v/>
      </c>
      <c r="J17" s="363"/>
      <c r="K17" s="356"/>
      <c r="L17" s="364" t="s">
        <v>108</v>
      </c>
      <c r="M17" s="365"/>
      <c r="N17" s="366"/>
      <c r="O17" s="360"/>
      <c r="P17" s="367"/>
      <c r="Q17" s="356"/>
      <c r="R17" s="364" t="s">
        <v>108</v>
      </c>
      <c r="S17" s="365"/>
      <c r="T17" s="366"/>
      <c r="U17" s="368"/>
      <c r="V17" s="367"/>
      <c r="W17" s="356"/>
      <c r="X17" s="364" t="s">
        <v>108</v>
      </c>
      <c r="Y17" s="365"/>
      <c r="Z17" s="366"/>
      <c r="AA17" s="368"/>
      <c r="AB17" s="359"/>
      <c r="AC17" s="349"/>
      <c r="AD17" s="352"/>
      <c r="AE17" s="12"/>
    </row>
    <row r="18" spans="1:31">
      <c r="A18" s="356" t="s">
        <v>235</v>
      </c>
      <c r="B18" s="357"/>
      <c r="C18" s="358"/>
      <c r="D18" s="359"/>
      <c r="E18" s="360"/>
      <c r="F18" s="359"/>
      <c r="G18" s="356"/>
      <c r="H18" s="369"/>
      <c r="I18" s="362" t="str">
        <f t="shared" si="0"/>
        <v/>
      </c>
      <c r="J18" s="363"/>
      <c r="K18" s="356"/>
      <c r="L18" s="364" t="s">
        <v>108</v>
      </c>
      <c r="M18" s="365"/>
      <c r="N18" s="366"/>
      <c r="O18" s="360"/>
      <c r="P18" s="367"/>
      <c r="Q18" s="356"/>
      <c r="R18" s="364" t="s">
        <v>108</v>
      </c>
      <c r="S18" s="365"/>
      <c r="T18" s="366"/>
      <c r="U18" s="368"/>
      <c r="V18" s="367"/>
      <c r="W18" s="356"/>
      <c r="X18" s="364" t="s">
        <v>108</v>
      </c>
      <c r="Y18" s="365"/>
      <c r="Z18" s="366"/>
      <c r="AA18" s="368"/>
      <c r="AB18" s="359"/>
      <c r="AC18" s="349"/>
      <c r="AD18" s="352"/>
      <c r="AE18" s="12"/>
    </row>
    <row r="19" spans="1:31">
      <c r="A19" s="356" t="s">
        <v>235</v>
      </c>
      <c r="B19" s="357"/>
      <c r="C19" s="358"/>
      <c r="D19" s="359"/>
      <c r="E19" s="360"/>
      <c r="F19" s="359"/>
      <c r="G19" s="356"/>
      <c r="H19" s="369"/>
      <c r="I19" s="362" t="str">
        <f t="shared" si="0"/>
        <v/>
      </c>
      <c r="J19" s="363"/>
      <c r="K19" s="356"/>
      <c r="L19" s="364" t="s">
        <v>108</v>
      </c>
      <c r="M19" s="365"/>
      <c r="N19" s="366"/>
      <c r="O19" s="360"/>
      <c r="P19" s="367"/>
      <c r="Q19" s="356"/>
      <c r="R19" s="364" t="s">
        <v>108</v>
      </c>
      <c r="S19" s="365"/>
      <c r="T19" s="366"/>
      <c r="U19" s="368"/>
      <c r="V19" s="367"/>
      <c r="W19" s="356"/>
      <c r="X19" s="364" t="s">
        <v>108</v>
      </c>
      <c r="Y19" s="365"/>
      <c r="Z19" s="366"/>
      <c r="AA19" s="368"/>
      <c r="AB19" s="359"/>
      <c r="AC19" s="349"/>
      <c r="AD19" s="352"/>
      <c r="AE19" s="12"/>
    </row>
    <row r="20" spans="1:31">
      <c r="A20" s="356" t="s">
        <v>235</v>
      </c>
      <c r="B20" s="357"/>
      <c r="C20" s="358"/>
      <c r="D20" s="359"/>
      <c r="E20" s="360"/>
      <c r="F20" s="359"/>
      <c r="G20" s="356"/>
      <c r="H20" s="369"/>
      <c r="I20" s="362" t="str">
        <f t="shared" si="0"/>
        <v/>
      </c>
      <c r="J20" s="363"/>
      <c r="K20" s="356"/>
      <c r="L20" s="364" t="s">
        <v>108</v>
      </c>
      <c r="M20" s="365"/>
      <c r="N20" s="366"/>
      <c r="O20" s="360"/>
      <c r="P20" s="367"/>
      <c r="Q20" s="356"/>
      <c r="R20" s="364" t="s">
        <v>108</v>
      </c>
      <c r="S20" s="365"/>
      <c r="T20" s="366"/>
      <c r="U20" s="368"/>
      <c r="V20" s="367"/>
      <c r="W20" s="356"/>
      <c r="X20" s="364" t="s">
        <v>108</v>
      </c>
      <c r="Y20" s="365"/>
      <c r="Z20" s="366"/>
      <c r="AA20" s="368"/>
      <c r="AB20" s="359"/>
      <c r="AC20" s="349"/>
      <c r="AD20" s="352"/>
      <c r="AE20" s="12"/>
    </row>
    <row r="21" spans="1:31">
      <c r="A21" s="356" t="s">
        <v>235</v>
      </c>
      <c r="B21" s="357"/>
      <c r="C21" s="358"/>
      <c r="D21" s="359"/>
      <c r="E21" s="360"/>
      <c r="F21" s="359"/>
      <c r="G21" s="356"/>
      <c r="H21" s="369"/>
      <c r="I21" s="362" t="str">
        <f t="shared" si="0"/>
        <v/>
      </c>
      <c r="J21" s="363"/>
      <c r="K21" s="356"/>
      <c r="L21" s="364" t="s">
        <v>108</v>
      </c>
      <c r="M21" s="365"/>
      <c r="N21" s="366"/>
      <c r="O21" s="360"/>
      <c r="P21" s="367"/>
      <c r="Q21" s="356"/>
      <c r="R21" s="364" t="s">
        <v>108</v>
      </c>
      <c r="S21" s="365"/>
      <c r="T21" s="366"/>
      <c r="U21" s="368"/>
      <c r="V21" s="367"/>
      <c r="W21" s="356"/>
      <c r="X21" s="364" t="s">
        <v>108</v>
      </c>
      <c r="Y21" s="365"/>
      <c r="Z21" s="366"/>
      <c r="AA21" s="368"/>
      <c r="AB21" s="359"/>
      <c r="AC21" s="349"/>
      <c r="AD21" s="352"/>
      <c r="AE21" s="12"/>
    </row>
    <row r="22" spans="1:31">
      <c r="A22" s="356" t="s">
        <v>235</v>
      </c>
      <c r="B22" s="357"/>
      <c r="C22" s="358"/>
      <c r="D22" s="359"/>
      <c r="E22" s="360"/>
      <c r="F22" s="359"/>
      <c r="G22" s="356"/>
      <c r="H22" s="369"/>
      <c r="I22" s="362" t="str">
        <f t="shared" si="0"/>
        <v/>
      </c>
      <c r="J22" s="363"/>
      <c r="K22" s="356"/>
      <c r="L22" s="364" t="s">
        <v>108</v>
      </c>
      <c r="M22" s="365"/>
      <c r="N22" s="366"/>
      <c r="O22" s="360"/>
      <c r="P22" s="367"/>
      <c r="Q22" s="356"/>
      <c r="R22" s="364" t="s">
        <v>108</v>
      </c>
      <c r="S22" s="365"/>
      <c r="T22" s="366"/>
      <c r="U22" s="368"/>
      <c r="V22" s="367"/>
      <c r="W22" s="356"/>
      <c r="X22" s="364" t="s">
        <v>108</v>
      </c>
      <c r="Y22" s="365"/>
      <c r="Z22" s="366"/>
      <c r="AA22" s="368"/>
      <c r="AB22" s="359"/>
      <c r="AC22" s="349"/>
      <c r="AD22" s="352"/>
      <c r="AE22" s="12"/>
    </row>
    <row r="23" spans="1:31">
      <c r="A23" s="356" t="s">
        <v>235</v>
      </c>
      <c r="B23" s="357"/>
      <c r="C23" s="358"/>
      <c r="D23" s="359"/>
      <c r="E23" s="360"/>
      <c r="F23" s="359"/>
      <c r="G23" s="356"/>
      <c r="H23" s="369"/>
      <c r="I23" s="362" t="str">
        <f t="shared" si="0"/>
        <v/>
      </c>
      <c r="J23" s="363"/>
      <c r="K23" s="356"/>
      <c r="L23" s="364" t="s">
        <v>108</v>
      </c>
      <c r="M23" s="365"/>
      <c r="N23" s="366"/>
      <c r="O23" s="360"/>
      <c r="P23" s="367"/>
      <c r="Q23" s="356"/>
      <c r="R23" s="364" t="s">
        <v>108</v>
      </c>
      <c r="S23" s="365"/>
      <c r="T23" s="366"/>
      <c r="U23" s="368"/>
      <c r="V23" s="367"/>
      <c r="W23" s="356"/>
      <c r="X23" s="364" t="s">
        <v>108</v>
      </c>
      <c r="Y23" s="365"/>
      <c r="Z23" s="366"/>
      <c r="AA23" s="368"/>
      <c r="AB23" s="359"/>
      <c r="AC23" s="349"/>
      <c r="AD23" s="352"/>
      <c r="AE23" s="12"/>
    </row>
    <row r="24" spans="1:31">
      <c r="A24" s="356" t="s">
        <v>235</v>
      </c>
      <c r="B24" s="357"/>
      <c r="C24" s="358"/>
      <c r="D24" s="359"/>
      <c r="E24" s="360"/>
      <c r="F24" s="359"/>
      <c r="G24" s="356"/>
      <c r="H24" s="369"/>
      <c r="I24" s="362" t="str">
        <f t="shared" si="0"/>
        <v/>
      </c>
      <c r="J24" s="363"/>
      <c r="K24" s="356"/>
      <c r="L24" s="364" t="s">
        <v>108</v>
      </c>
      <c r="M24" s="365"/>
      <c r="N24" s="366"/>
      <c r="O24" s="360"/>
      <c r="P24" s="367"/>
      <c r="Q24" s="356"/>
      <c r="R24" s="364" t="s">
        <v>108</v>
      </c>
      <c r="S24" s="365"/>
      <c r="T24" s="366"/>
      <c r="U24" s="368"/>
      <c r="V24" s="367"/>
      <c r="W24" s="356"/>
      <c r="X24" s="364" t="s">
        <v>108</v>
      </c>
      <c r="Y24" s="365"/>
      <c r="Z24" s="366"/>
      <c r="AA24" s="368"/>
      <c r="AB24" s="359"/>
      <c r="AC24" s="349"/>
      <c r="AD24" s="352"/>
      <c r="AE24" s="12"/>
    </row>
    <row r="25" spans="1:31">
      <c r="A25" s="356" t="s">
        <v>235</v>
      </c>
      <c r="B25" s="357"/>
      <c r="C25" s="358"/>
      <c r="D25" s="359"/>
      <c r="E25" s="360"/>
      <c r="F25" s="359"/>
      <c r="G25" s="356"/>
      <c r="H25" s="369"/>
      <c r="I25" s="362" t="str">
        <f t="shared" si="0"/>
        <v/>
      </c>
      <c r="J25" s="363"/>
      <c r="K25" s="356"/>
      <c r="L25" s="364" t="s">
        <v>108</v>
      </c>
      <c r="M25" s="365"/>
      <c r="N25" s="366"/>
      <c r="O25" s="360"/>
      <c r="P25" s="367"/>
      <c r="Q25" s="356"/>
      <c r="R25" s="364" t="s">
        <v>108</v>
      </c>
      <c r="S25" s="365"/>
      <c r="T25" s="366"/>
      <c r="U25" s="368"/>
      <c r="V25" s="367"/>
      <c r="W25" s="356"/>
      <c r="X25" s="364" t="s">
        <v>108</v>
      </c>
      <c r="Y25" s="365"/>
      <c r="Z25" s="366"/>
      <c r="AA25" s="368"/>
      <c r="AB25" s="359"/>
      <c r="AC25" s="349"/>
      <c r="AD25" s="352"/>
      <c r="AE25" s="12"/>
    </row>
    <row r="26" spans="1:31">
      <c r="A26" s="356" t="s">
        <v>235</v>
      </c>
      <c r="B26" s="357"/>
      <c r="C26" s="358"/>
      <c r="D26" s="359"/>
      <c r="E26" s="360"/>
      <c r="F26" s="359"/>
      <c r="G26" s="356"/>
      <c r="H26" s="369"/>
      <c r="I26" s="362" t="str">
        <f t="shared" si="0"/>
        <v/>
      </c>
      <c r="J26" s="363"/>
      <c r="K26" s="356"/>
      <c r="L26" s="364" t="s">
        <v>108</v>
      </c>
      <c r="M26" s="365"/>
      <c r="N26" s="366"/>
      <c r="O26" s="360"/>
      <c r="P26" s="367"/>
      <c r="Q26" s="356"/>
      <c r="R26" s="364" t="s">
        <v>108</v>
      </c>
      <c r="S26" s="365"/>
      <c r="T26" s="366"/>
      <c r="U26" s="368"/>
      <c r="V26" s="367"/>
      <c r="W26" s="356"/>
      <c r="X26" s="364" t="s">
        <v>108</v>
      </c>
      <c r="Y26" s="365"/>
      <c r="Z26" s="366"/>
      <c r="AA26" s="368"/>
      <c r="AB26" s="359"/>
      <c r="AC26" s="349"/>
      <c r="AD26" s="352"/>
      <c r="AE26" s="12"/>
    </row>
    <row r="27" spans="1:31" ht="12.75" customHeight="1">
      <c r="A27" s="356" t="s">
        <v>235</v>
      </c>
      <c r="B27" s="357"/>
      <c r="C27" s="358"/>
      <c r="D27" s="359"/>
      <c r="E27" s="360"/>
      <c r="F27" s="359"/>
      <c r="G27" s="356"/>
      <c r="H27" s="369"/>
      <c r="I27" s="362" t="str">
        <f t="shared" si="0"/>
        <v/>
      </c>
      <c r="J27" s="363"/>
      <c r="K27" s="356"/>
      <c r="L27" s="364" t="s">
        <v>108</v>
      </c>
      <c r="M27" s="365"/>
      <c r="N27" s="366"/>
      <c r="O27" s="360"/>
      <c r="P27" s="367"/>
      <c r="Q27" s="356"/>
      <c r="R27" s="364" t="s">
        <v>108</v>
      </c>
      <c r="S27" s="365"/>
      <c r="T27" s="366"/>
      <c r="U27" s="368"/>
      <c r="V27" s="367"/>
      <c r="W27" s="356"/>
      <c r="X27" s="364" t="s">
        <v>108</v>
      </c>
      <c r="Y27" s="365"/>
      <c r="Z27" s="366"/>
      <c r="AA27" s="368"/>
      <c r="AB27" s="359"/>
      <c r="AC27" s="349"/>
      <c r="AD27" s="352"/>
      <c r="AE27" s="12"/>
    </row>
    <row r="28" spans="1:31">
      <c r="A28" s="356" t="s">
        <v>235</v>
      </c>
      <c r="B28" s="357"/>
      <c r="C28" s="358"/>
      <c r="D28" s="359"/>
      <c r="E28" s="360"/>
      <c r="F28" s="359"/>
      <c r="G28" s="356"/>
      <c r="H28" s="369"/>
      <c r="I28" s="362" t="str">
        <f t="shared" si="0"/>
        <v/>
      </c>
      <c r="J28" s="363"/>
      <c r="K28" s="356"/>
      <c r="L28" s="364" t="s">
        <v>108</v>
      </c>
      <c r="M28" s="365"/>
      <c r="N28" s="366"/>
      <c r="O28" s="360"/>
      <c r="P28" s="367"/>
      <c r="Q28" s="356"/>
      <c r="R28" s="364" t="s">
        <v>108</v>
      </c>
      <c r="S28" s="365"/>
      <c r="T28" s="366"/>
      <c r="U28" s="368"/>
      <c r="V28" s="367"/>
      <c r="W28" s="356"/>
      <c r="X28" s="364" t="s">
        <v>108</v>
      </c>
      <c r="Y28" s="365"/>
      <c r="Z28" s="366"/>
      <c r="AA28" s="368"/>
      <c r="AB28" s="359"/>
      <c r="AC28" s="349"/>
      <c r="AD28" s="352"/>
      <c r="AE28" s="12"/>
    </row>
    <row r="29" spans="1:31">
      <c r="A29" s="356" t="s">
        <v>235</v>
      </c>
      <c r="B29" s="357"/>
      <c r="C29" s="358"/>
      <c r="D29" s="359"/>
      <c r="E29" s="360"/>
      <c r="F29" s="359"/>
      <c r="G29" s="356"/>
      <c r="H29" s="369"/>
      <c r="I29" s="362" t="str">
        <f t="shared" si="0"/>
        <v/>
      </c>
      <c r="J29" s="363"/>
      <c r="K29" s="356"/>
      <c r="L29" s="364" t="s">
        <v>108</v>
      </c>
      <c r="M29" s="365"/>
      <c r="N29" s="366"/>
      <c r="O29" s="360"/>
      <c r="P29" s="367"/>
      <c r="Q29" s="356"/>
      <c r="R29" s="364" t="s">
        <v>108</v>
      </c>
      <c r="S29" s="365"/>
      <c r="T29" s="366"/>
      <c r="U29" s="368"/>
      <c r="V29" s="367"/>
      <c r="W29" s="356"/>
      <c r="X29" s="364" t="s">
        <v>108</v>
      </c>
      <c r="Y29" s="365"/>
      <c r="Z29" s="366"/>
      <c r="AA29" s="368"/>
      <c r="AB29" s="359"/>
      <c r="AC29" s="349"/>
      <c r="AD29" s="352"/>
      <c r="AE29" s="12"/>
    </row>
    <row r="30" spans="1:31">
      <c r="A30" s="356" t="s">
        <v>235</v>
      </c>
      <c r="B30" s="357"/>
      <c r="C30" s="358"/>
      <c r="D30" s="359"/>
      <c r="E30" s="360"/>
      <c r="F30" s="359"/>
      <c r="G30" s="356"/>
      <c r="H30" s="369"/>
      <c r="I30" s="362" t="str">
        <f t="shared" si="0"/>
        <v/>
      </c>
      <c r="J30" s="363" t="str">
        <f>IF(B30="","",基本データ入力!$D$9)</f>
        <v/>
      </c>
      <c r="K30" s="356"/>
      <c r="L30" s="364" t="s">
        <v>108</v>
      </c>
      <c r="M30" s="365"/>
      <c r="N30" s="366"/>
      <c r="O30" s="360"/>
      <c r="P30" s="367"/>
      <c r="Q30" s="356"/>
      <c r="R30" s="364" t="s">
        <v>108</v>
      </c>
      <c r="S30" s="365"/>
      <c r="T30" s="366"/>
      <c r="U30" s="368"/>
      <c r="V30" s="367"/>
      <c r="W30" s="356"/>
      <c r="X30" s="364" t="s">
        <v>108</v>
      </c>
      <c r="Y30" s="365"/>
      <c r="Z30" s="366"/>
      <c r="AA30" s="368"/>
      <c r="AB30" s="359"/>
      <c r="AC30" s="349"/>
      <c r="AD30" s="352"/>
      <c r="AE30" s="12"/>
    </row>
    <row r="31" spans="1:31">
      <c r="A31" s="356" t="s">
        <v>235</v>
      </c>
      <c r="B31" s="357"/>
      <c r="C31" s="358"/>
      <c r="D31" s="359"/>
      <c r="E31" s="360"/>
      <c r="F31" s="359"/>
      <c r="G31" s="356"/>
      <c r="H31" s="369"/>
      <c r="I31" s="362" t="str">
        <f t="shared" si="0"/>
        <v/>
      </c>
      <c r="J31" s="363" t="str">
        <f>IF(B31="","",基本データ入力!$D$9)</f>
        <v/>
      </c>
      <c r="K31" s="356"/>
      <c r="L31" s="364" t="s">
        <v>108</v>
      </c>
      <c r="M31" s="365"/>
      <c r="N31" s="366"/>
      <c r="O31" s="360"/>
      <c r="P31" s="367"/>
      <c r="Q31" s="356"/>
      <c r="R31" s="364" t="s">
        <v>108</v>
      </c>
      <c r="S31" s="365"/>
      <c r="T31" s="366"/>
      <c r="U31" s="368"/>
      <c r="V31" s="367"/>
      <c r="W31" s="356"/>
      <c r="X31" s="364" t="s">
        <v>108</v>
      </c>
      <c r="Y31" s="365"/>
      <c r="Z31" s="366"/>
      <c r="AA31" s="368"/>
      <c r="AB31" s="359"/>
      <c r="AC31" s="349"/>
      <c r="AD31" s="352"/>
      <c r="AE31" s="12"/>
    </row>
    <row r="32" spans="1:31">
      <c r="A32" s="356" t="s">
        <v>235</v>
      </c>
      <c r="B32" s="357"/>
      <c r="C32" s="358"/>
      <c r="D32" s="359"/>
      <c r="E32" s="360"/>
      <c r="F32" s="359"/>
      <c r="G32" s="356"/>
      <c r="H32" s="369"/>
      <c r="I32" s="362" t="str">
        <f t="shared" si="0"/>
        <v/>
      </c>
      <c r="J32" s="363" t="str">
        <f>IF(B32="","",基本データ入力!$D$9)</f>
        <v/>
      </c>
      <c r="K32" s="356"/>
      <c r="L32" s="364" t="s">
        <v>108</v>
      </c>
      <c r="M32" s="365"/>
      <c r="N32" s="366"/>
      <c r="O32" s="360"/>
      <c r="P32" s="367"/>
      <c r="Q32" s="356"/>
      <c r="R32" s="364" t="s">
        <v>108</v>
      </c>
      <c r="S32" s="365"/>
      <c r="T32" s="366"/>
      <c r="U32" s="368"/>
      <c r="V32" s="367"/>
      <c r="W32" s="356"/>
      <c r="X32" s="364" t="s">
        <v>108</v>
      </c>
      <c r="Y32" s="365"/>
      <c r="Z32" s="366"/>
      <c r="AA32" s="368"/>
      <c r="AB32" s="359"/>
      <c r="AC32" s="349"/>
      <c r="AD32" s="352"/>
      <c r="AE32" s="12"/>
    </row>
    <row r="33" spans="1:31">
      <c r="A33" s="356" t="s">
        <v>235</v>
      </c>
      <c r="B33" s="357"/>
      <c r="C33" s="358"/>
      <c r="D33" s="359"/>
      <c r="E33" s="360"/>
      <c r="F33" s="359"/>
      <c r="G33" s="356"/>
      <c r="H33" s="369"/>
      <c r="I33" s="362" t="str">
        <f t="shared" si="0"/>
        <v/>
      </c>
      <c r="J33" s="363" t="str">
        <f>IF(B33="","",基本データ入力!$D$9)</f>
        <v/>
      </c>
      <c r="K33" s="356"/>
      <c r="L33" s="364" t="s">
        <v>108</v>
      </c>
      <c r="M33" s="365"/>
      <c r="N33" s="366"/>
      <c r="O33" s="360"/>
      <c r="P33" s="367"/>
      <c r="Q33" s="356"/>
      <c r="R33" s="364" t="s">
        <v>108</v>
      </c>
      <c r="S33" s="365"/>
      <c r="T33" s="366"/>
      <c r="U33" s="368"/>
      <c r="V33" s="367"/>
      <c r="W33" s="356"/>
      <c r="X33" s="364" t="s">
        <v>108</v>
      </c>
      <c r="Y33" s="365"/>
      <c r="Z33" s="366"/>
      <c r="AA33" s="368"/>
      <c r="AB33" s="359"/>
      <c r="AC33" s="349"/>
      <c r="AD33" s="352"/>
      <c r="AE33" s="12"/>
    </row>
    <row r="34" spans="1:31">
      <c r="A34" s="356" t="s">
        <v>235</v>
      </c>
      <c r="B34" s="357"/>
      <c r="C34" s="358"/>
      <c r="D34" s="359"/>
      <c r="E34" s="360"/>
      <c r="F34" s="359"/>
      <c r="G34" s="356"/>
      <c r="H34" s="369"/>
      <c r="I34" s="362" t="str">
        <f t="shared" si="0"/>
        <v/>
      </c>
      <c r="J34" s="363" t="str">
        <f>IF(B34="","",基本データ入力!$D$9)</f>
        <v/>
      </c>
      <c r="K34" s="356"/>
      <c r="L34" s="364" t="s">
        <v>108</v>
      </c>
      <c r="M34" s="365"/>
      <c r="N34" s="366"/>
      <c r="O34" s="360"/>
      <c r="P34" s="367"/>
      <c r="Q34" s="356"/>
      <c r="R34" s="364" t="s">
        <v>108</v>
      </c>
      <c r="S34" s="365"/>
      <c r="T34" s="366"/>
      <c r="U34" s="368"/>
      <c r="V34" s="367"/>
      <c r="W34" s="356"/>
      <c r="X34" s="364" t="s">
        <v>108</v>
      </c>
      <c r="Y34" s="365"/>
      <c r="Z34" s="366"/>
      <c r="AA34" s="368"/>
      <c r="AB34" s="359"/>
      <c r="AC34" s="349"/>
      <c r="AD34" s="352"/>
      <c r="AE34" s="12"/>
    </row>
    <row r="35" spans="1:31">
      <c r="A35" s="356" t="s">
        <v>235</v>
      </c>
      <c r="B35" s="357"/>
      <c r="C35" s="358"/>
      <c r="D35" s="359"/>
      <c r="E35" s="360"/>
      <c r="F35" s="359"/>
      <c r="G35" s="356"/>
      <c r="H35" s="369"/>
      <c r="I35" s="362" t="str">
        <f t="shared" si="0"/>
        <v/>
      </c>
      <c r="J35" s="363" t="str">
        <f>IF(B35="","",基本データ入力!$D$9)</f>
        <v/>
      </c>
      <c r="K35" s="356"/>
      <c r="L35" s="364" t="s">
        <v>108</v>
      </c>
      <c r="M35" s="365"/>
      <c r="N35" s="366"/>
      <c r="O35" s="360"/>
      <c r="P35" s="367"/>
      <c r="Q35" s="356"/>
      <c r="R35" s="364" t="s">
        <v>108</v>
      </c>
      <c r="S35" s="365"/>
      <c r="T35" s="366"/>
      <c r="U35" s="368"/>
      <c r="V35" s="367"/>
      <c r="W35" s="356"/>
      <c r="X35" s="364" t="s">
        <v>108</v>
      </c>
      <c r="Y35" s="365"/>
      <c r="Z35" s="366"/>
      <c r="AA35" s="368"/>
      <c r="AB35" s="359"/>
      <c r="AC35" s="349"/>
      <c r="AD35" s="352"/>
      <c r="AE35" s="12"/>
    </row>
    <row r="36" spans="1:31">
      <c r="A36" s="356" t="s">
        <v>235</v>
      </c>
      <c r="B36" s="357"/>
      <c r="C36" s="358"/>
      <c r="D36" s="359"/>
      <c r="E36" s="360"/>
      <c r="F36" s="359"/>
      <c r="G36" s="356"/>
      <c r="H36" s="369"/>
      <c r="I36" s="362" t="str">
        <f t="shared" si="0"/>
        <v/>
      </c>
      <c r="J36" s="363" t="str">
        <f>IF(B36="","",基本データ入力!$D$9)</f>
        <v/>
      </c>
      <c r="K36" s="356"/>
      <c r="L36" s="364" t="s">
        <v>108</v>
      </c>
      <c r="M36" s="365"/>
      <c r="N36" s="366"/>
      <c r="O36" s="360"/>
      <c r="P36" s="367"/>
      <c r="Q36" s="356"/>
      <c r="R36" s="364" t="s">
        <v>108</v>
      </c>
      <c r="S36" s="365"/>
      <c r="T36" s="366"/>
      <c r="U36" s="368"/>
      <c r="V36" s="367"/>
      <c r="W36" s="356"/>
      <c r="X36" s="364" t="s">
        <v>108</v>
      </c>
      <c r="Y36" s="365"/>
      <c r="Z36" s="366"/>
      <c r="AA36" s="368"/>
      <c r="AB36" s="359"/>
      <c r="AC36" s="349"/>
      <c r="AD36" s="352"/>
      <c r="AE36" s="12"/>
    </row>
    <row r="37" spans="1:31">
      <c r="A37" s="356" t="s">
        <v>235</v>
      </c>
      <c r="B37" s="357"/>
      <c r="C37" s="358"/>
      <c r="D37" s="359"/>
      <c r="E37" s="360"/>
      <c r="F37" s="359"/>
      <c r="G37" s="356"/>
      <c r="H37" s="369"/>
      <c r="I37" s="362" t="str">
        <f t="shared" si="0"/>
        <v/>
      </c>
      <c r="J37" s="363" t="str">
        <f>IF(B37="","",基本データ入力!$D$9)</f>
        <v/>
      </c>
      <c r="K37" s="356"/>
      <c r="L37" s="364" t="s">
        <v>108</v>
      </c>
      <c r="M37" s="365"/>
      <c r="N37" s="366"/>
      <c r="O37" s="360"/>
      <c r="P37" s="367"/>
      <c r="Q37" s="356"/>
      <c r="R37" s="364" t="s">
        <v>108</v>
      </c>
      <c r="S37" s="365"/>
      <c r="T37" s="366"/>
      <c r="U37" s="368"/>
      <c r="V37" s="367"/>
      <c r="W37" s="356"/>
      <c r="X37" s="364" t="s">
        <v>108</v>
      </c>
      <c r="Y37" s="365"/>
      <c r="Z37" s="366"/>
      <c r="AA37" s="368"/>
      <c r="AB37" s="359"/>
      <c r="AC37" s="349"/>
      <c r="AD37" s="352"/>
      <c r="AE37" s="12"/>
    </row>
    <row r="38" spans="1:31">
      <c r="A38" s="356" t="s">
        <v>235</v>
      </c>
      <c r="B38" s="357"/>
      <c r="C38" s="358"/>
      <c r="D38" s="359"/>
      <c r="E38" s="360"/>
      <c r="F38" s="359"/>
      <c r="G38" s="356"/>
      <c r="H38" s="369"/>
      <c r="I38" s="362" t="str">
        <f t="shared" si="0"/>
        <v/>
      </c>
      <c r="J38" s="363" t="str">
        <f>IF(B38="","",基本データ入力!$D$9)</f>
        <v/>
      </c>
      <c r="K38" s="356"/>
      <c r="L38" s="364" t="s">
        <v>108</v>
      </c>
      <c r="M38" s="365"/>
      <c r="N38" s="366"/>
      <c r="O38" s="360"/>
      <c r="P38" s="367"/>
      <c r="Q38" s="356"/>
      <c r="R38" s="364" t="s">
        <v>108</v>
      </c>
      <c r="S38" s="365"/>
      <c r="T38" s="366"/>
      <c r="U38" s="368"/>
      <c r="V38" s="367"/>
      <c r="W38" s="356"/>
      <c r="X38" s="364" t="s">
        <v>108</v>
      </c>
      <c r="Y38" s="365"/>
      <c r="Z38" s="366"/>
      <c r="AA38" s="368"/>
      <c r="AB38" s="359"/>
      <c r="AC38" s="349"/>
      <c r="AD38" s="352"/>
      <c r="AE38" s="12"/>
    </row>
    <row r="39" spans="1:31">
      <c r="A39" s="356" t="s">
        <v>235</v>
      </c>
      <c r="B39" s="357"/>
      <c r="C39" s="358"/>
      <c r="D39" s="359"/>
      <c r="E39" s="360"/>
      <c r="F39" s="359"/>
      <c r="G39" s="356"/>
      <c r="H39" s="369"/>
      <c r="I39" s="362" t="str">
        <f t="shared" si="0"/>
        <v/>
      </c>
      <c r="J39" s="363" t="str">
        <f>IF(B39="","",基本データ入力!$D$9)</f>
        <v/>
      </c>
      <c r="K39" s="356"/>
      <c r="L39" s="364" t="s">
        <v>108</v>
      </c>
      <c r="M39" s="365"/>
      <c r="N39" s="366"/>
      <c r="O39" s="360"/>
      <c r="P39" s="367"/>
      <c r="Q39" s="356"/>
      <c r="R39" s="364" t="s">
        <v>108</v>
      </c>
      <c r="S39" s="365"/>
      <c r="T39" s="366"/>
      <c r="U39" s="368"/>
      <c r="V39" s="367"/>
      <c r="W39" s="356"/>
      <c r="X39" s="364" t="s">
        <v>108</v>
      </c>
      <c r="Y39" s="365"/>
      <c r="Z39" s="366"/>
      <c r="AA39" s="368"/>
      <c r="AB39" s="359"/>
      <c r="AC39" s="349"/>
      <c r="AD39" s="352"/>
      <c r="AE39" s="12"/>
    </row>
    <row r="40" spans="1:31">
      <c r="A40" s="356" t="s">
        <v>235</v>
      </c>
      <c r="B40" s="357"/>
      <c r="C40" s="358"/>
      <c r="D40" s="359"/>
      <c r="E40" s="360"/>
      <c r="F40" s="359"/>
      <c r="G40" s="356"/>
      <c r="H40" s="369"/>
      <c r="I40" s="362" t="str">
        <f t="shared" si="0"/>
        <v/>
      </c>
      <c r="J40" s="363" t="str">
        <f>IF(B40="","",基本データ入力!$D$9)</f>
        <v/>
      </c>
      <c r="K40" s="356"/>
      <c r="L40" s="364" t="s">
        <v>108</v>
      </c>
      <c r="M40" s="365"/>
      <c r="N40" s="366"/>
      <c r="O40" s="360"/>
      <c r="P40" s="367"/>
      <c r="Q40" s="356"/>
      <c r="R40" s="364" t="s">
        <v>108</v>
      </c>
      <c r="S40" s="365"/>
      <c r="T40" s="366"/>
      <c r="U40" s="368"/>
      <c r="V40" s="367"/>
      <c r="W40" s="356"/>
      <c r="X40" s="364" t="s">
        <v>108</v>
      </c>
      <c r="Y40" s="365"/>
      <c r="Z40" s="366"/>
      <c r="AA40" s="368"/>
      <c r="AB40" s="359"/>
      <c r="AC40" s="349"/>
      <c r="AD40" s="352"/>
      <c r="AE40" s="12"/>
    </row>
    <row r="41" spans="1:31">
      <c r="A41" s="356" t="s">
        <v>235</v>
      </c>
      <c r="B41" s="357"/>
      <c r="C41" s="358"/>
      <c r="D41" s="359"/>
      <c r="E41" s="360"/>
      <c r="F41" s="359"/>
      <c r="G41" s="356"/>
      <c r="H41" s="369"/>
      <c r="I41" s="362" t="str">
        <f t="shared" si="0"/>
        <v/>
      </c>
      <c r="J41" s="363" t="str">
        <f>IF(B41="","",基本データ入力!$D$9)</f>
        <v/>
      </c>
      <c r="K41" s="356"/>
      <c r="L41" s="364" t="s">
        <v>108</v>
      </c>
      <c r="M41" s="365"/>
      <c r="N41" s="366"/>
      <c r="O41" s="360"/>
      <c r="P41" s="367"/>
      <c r="Q41" s="356"/>
      <c r="R41" s="364" t="s">
        <v>108</v>
      </c>
      <c r="S41" s="365"/>
      <c r="T41" s="366"/>
      <c r="U41" s="368"/>
      <c r="V41" s="367"/>
      <c r="W41" s="356"/>
      <c r="X41" s="364" t="s">
        <v>108</v>
      </c>
      <c r="Y41" s="365"/>
      <c r="Z41" s="366"/>
      <c r="AA41" s="368"/>
      <c r="AB41" s="359"/>
      <c r="AC41" s="349"/>
      <c r="AD41" s="352"/>
      <c r="AE41" s="12"/>
    </row>
    <row r="42" spans="1:31">
      <c r="A42" s="356" t="s">
        <v>235</v>
      </c>
      <c r="B42" s="357"/>
      <c r="C42" s="358"/>
      <c r="D42" s="359"/>
      <c r="E42" s="360"/>
      <c r="F42" s="359"/>
      <c r="G42" s="356"/>
      <c r="H42" s="369"/>
      <c r="I42" s="362" t="str">
        <f t="shared" si="0"/>
        <v/>
      </c>
      <c r="J42" s="363" t="str">
        <f>IF(B42="","",基本データ入力!$D$9)</f>
        <v/>
      </c>
      <c r="K42" s="356"/>
      <c r="L42" s="364" t="s">
        <v>108</v>
      </c>
      <c r="M42" s="365"/>
      <c r="N42" s="366"/>
      <c r="O42" s="360"/>
      <c r="P42" s="367"/>
      <c r="Q42" s="356"/>
      <c r="R42" s="364" t="s">
        <v>108</v>
      </c>
      <c r="S42" s="365"/>
      <c r="T42" s="366"/>
      <c r="U42" s="368"/>
      <c r="V42" s="367"/>
      <c r="W42" s="356"/>
      <c r="X42" s="364" t="s">
        <v>108</v>
      </c>
      <c r="Y42" s="365"/>
      <c r="Z42" s="366"/>
      <c r="AA42" s="368"/>
      <c r="AB42" s="359"/>
      <c r="AC42" s="349"/>
      <c r="AD42" s="352"/>
      <c r="AE42" s="12"/>
    </row>
    <row r="43" spans="1:31">
      <c r="A43" s="356" t="s">
        <v>235</v>
      </c>
      <c r="B43" s="357"/>
      <c r="C43" s="358"/>
      <c r="D43" s="359"/>
      <c r="E43" s="360"/>
      <c r="F43" s="359"/>
      <c r="G43" s="356"/>
      <c r="H43" s="369"/>
      <c r="I43" s="362" t="str">
        <f t="shared" si="0"/>
        <v/>
      </c>
      <c r="J43" s="363" t="str">
        <f>IF(B43="","",基本データ入力!$D$9)</f>
        <v/>
      </c>
      <c r="K43" s="356"/>
      <c r="L43" s="364" t="s">
        <v>108</v>
      </c>
      <c r="M43" s="365"/>
      <c r="N43" s="366"/>
      <c r="O43" s="360"/>
      <c r="P43" s="367"/>
      <c r="Q43" s="356"/>
      <c r="R43" s="364" t="s">
        <v>108</v>
      </c>
      <c r="S43" s="365"/>
      <c r="T43" s="366"/>
      <c r="U43" s="368"/>
      <c r="V43" s="367"/>
      <c r="W43" s="356"/>
      <c r="X43" s="364" t="s">
        <v>108</v>
      </c>
      <c r="Y43" s="365"/>
      <c r="Z43" s="366"/>
      <c r="AA43" s="368"/>
      <c r="AB43" s="359"/>
      <c r="AC43" s="349"/>
      <c r="AD43" s="352"/>
      <c r="AE43" s="12"/>
    </row>
    <row r="44" spans="1:31">
      <c r="A44" s="356" t="s">
        <v>235</v>
      </c>
      <c r="B44" s="357"/>
      <c r="C44" s="358"/>
      <c r="D44" s="359"/>
      <c r="E44" s="360"/>
      <c r="F44" s="359"/>
      <c r="G44" s="356"/>
      <c r="H44" s="369"/>
      <c r="I44" s="362" t="str">
        <f t="shared" si="0"/>
        <v/>
      </c>
      <c r="J44" s="363" t="str">
        <f>IF(B44="","",基本データ入力!$D$9)</f>
        <v/>
      </c>
      <c r="K44" s="356"/>
      <c r="L44" s="364" t="s">
        <v>108</v>
      </c>
      <c r="M44" s="365"/>
      <c r="N44" s="366"/>
      <c r="O44" s="360"/>
      <c r="P44" s="367"/>
      <c r="Q44" s="356"/>
      <c r="R44" s="364" t="s">
        <v>108</v>
      </c>
      <c r="S44" s="365"/>
      <c r="T44" s="366"/>
      <c r="U44" s="368"/>
      <c r="V44" s="367"/>
      <c r="W44" s="356"/>
      <c r="X44" s="364" t="s">
        <v>108</v>
      </c>
      <c r="Y44" s="365"/>
      <c r="Z44" s="366"/>
      <c r="AA44" s="368"/>
      <c r="AB44" s="359"/>
      <c r="AC44" s="349"/>
      <c r="AD44" s="352"/>
      <c r="AE44" s="12"/>
    </row>
    <row r="45" spans="1:31">
      <c r="A45" s="356" t="s">
        <v>235</v>
      </c>
      <c r="B45" s="357"/>
      <c r="C45" s="358"/>
      <c r="D45" s="359"/>
      <c r="E45" s="360"/>
      <c r="F45" s="359"/>
      <c r="G45" s="356"/>
      <c r="H45" s="369"/>
      <c r="I45" s="362" t="str">
        <f t="shared" si="0"/>
        <v/>
      </c>
      <c r="J45" s="363" t="str">
        <f>IF(B45="","",基本データ入力!$D$9)</f>
        <v/>
      </c>
      <c r="K45" s="356"/>
      <c r="L45" s="364" t="s">
        <v>108</v>
      </c>
      <c r="M45" s="365"/>
      <c r="N45" s="366"/>
      <c r="O45" s="360"/>
      <c r="P45" s="367"/>
      <c r="Q45" s="356"/>
      <c r="R45" s="364" t="s">
        <v>108</v>
      </c>
      <c r="S45" s="365"/>
      <c r="T45" s="366"/>
      <c r="U45" s="368"/>
      <c r="V45" s="367"/>
      <c r="W45" s="356"/>
      <c r="X45" s="364" t="s">
        <v>108</v>
      </c>
      <c r="Y45" s="365"/>
      <c r="Z45" s="366"/>
      <c r="AA45" s="368"/>
      <c r="AB45" s="359"/>
      <c r="AC45" s="349"/>
      <c r="AD45" s="352"/>
      <c r="AE45" s="12"/>
    </row>
    <row r="46" spans="1:31">
      <c r="A46" s="356" t="s">
        <v>235</v>
      </c>
      <c r="B46" s="357"/>
      <c r="C46" s="358"/>
      <c r="D46" s="359"/>
      <c r="E46" s="360"/>
      <c r="F46" s="359"/>
      <c r="G46" s="356"/>
      <c r="H46" s="369"/>
      <c r="I46" s="362" t="str">
        <f t="shared" si="0"/>
        <v/>
      </c>
      <c r="J46" s="363" t="str">
        <f>IF(B46="","",基本データ入力!$D$9)</f>
        <v/>
      </c>
      <c r="K46" s="356"/>
      <c r="L46" s="364" t="s">
        <v>108</v>
      </c>
      <c r="M46" s="365"/>
      <c r="N46" s="366"/>
      <c r="O46" s="360"/>
      <c r="P46" s="367"/>
      <c r="Q46" s="356"/>
      <c r="R46" s="364" t="s">
        <v>108</v>
      </c>
      <c r="S46" s="365"/>
      <c r="T46" s="366"/>
      <c r="U46" s="368"/>
      <c r="V46" s="367"/>
      <c r="W46" s="356"/>
      <c r="X46" s="364" t="s">
        <v>108</v>
      </c>
      <c r="Y46" s="365"/>
      <c r="Z46" s="366"/>
      <c r="AA46" s="368"/>
      <c r="AB46" s="359"/>
      <c r="AC46" s="349"/>
      <c r="AD46" s="352"/>
      <c r="AE46" s="12"/>
    </row>
    <row r="47" spans="1:31">
      <c r="A47" s="356" t="s">
        <v>235</v>
      </c>
      <c r="B47" s="357"/>
      <c r="C47" s="358"/>
      <c r="D47" s="359"/>
      <c r="E47" s="360"/>
      <c r="F47" s="359"/>
      <c r="G47" s="356"/>
      <c r="H47" s="369"/>
      <c r="I47" s="362" t="str">
        <f t="shared" si="0"/>
        <v/>
      </c>
      <c r="J47" s="363" t="str">
        <f>IF(B47="","",基本データ入力!$D$9)</f>
        <v/>
      </c>
      <c r="K47" s="356"/>
      <c r="L47" s="364" t="s">
        <v>108</v>
      </c>
      <c r="M47" s="365"/>
      <c r="N47" s="366"/>
      <c r="O47" s="360"/>
      <c r="P47" s="367"/>
      <c r="Q47" s="356"/>
      <c r="R47" s="364" t="s">
        <v>108</v>
      </c>
      <c r="S47" s="365"/>
      <c r="T47" s="366"/>
      <c r="U47" s="368"/>
      <c r="V47" s="367"/>
      <c r="W47" s="356"/>
      <c r="X47" s="364" t="s">
        <v>108</v>
      </c>
      <c r="Y47" s="365"/>
      <c r="Z47" s="366"/>
      <c r="AA47" s="368"/>
      <c r="AB47" s="359"/>
      <c r="AC47" s="349"/>
      <c r="AD47" s="352"/>
      <c r="AE47" s="12"/>
    </row>
    <row r="48" spans="1:31">
      <c r="A48" s="356" t="s">
        <v>235</v>
      </c>
      <c r="B48" s="357"/>
      <c r="C48" s="358"/>
      <c r="D48" s="359"/>
      <c r="E48" s="360"/>
      <c r="F48" s="359"/>
      <c r="G48" s="356"/>
      <c r="H48" s="369"/>
      <c r="I48" s="362" t="str">
        <f t="shared" si="0"/>
        <v/>
      </c>
      <c r="J48" s="363" t="str">
        <f>IF(B48="","",基本データ入力!$D$9)</f>
        <v/>
      </c>
      <c r="K48" s="356"/>
      <c r="L48" s="364" t="s">
        <v>108</v>
      </c>
      <c r="M48" s="365"/>
      <c r="N48" s="366"/>
      <c r="O48" s="360"/>
      <c r="P48" s="367"/>
      <c r="Q48" s="356"/>
      <c r="R48" s="364" t="s">
        <v>108</v>
      </c>
      <c r="S48" s="365"/>
      <c r="T48" s="366"/>
      <c r="U48" s="368"/>
      <c r="V48" s="367"/>
      <c r="W48" s="356"/>
      <c r="X48" s="364" t="s">
        <v>108</v>
      </c>
      <c r="Y48" s="365"/>
      <c r="Z48" s="366"/>
      <c r="AA48" s="368"/>
      <c r="AB48" s="359"/>
      <c r="AC48" s="349"/>
      <c r="AD48" s="352"/>
      <c r="AE48" s="12"/>
    </row>
    <row r="49" spans="1:31">
      <c r="A49" s="356" t="s">
        <v>235</v>
      </c>
      <c r="B49" s="357"/>
      <c r="C49" s="358"/>
      <c r="D49" s="359"/>
      <c r="E49" s="360"/>
      <c r="F49" s="359"/>
      <c r="G49" s="356"/>
      <c r="H49" s="369"/>
      <c r="I49" s="362" t="str">
        <f t="shared" si="0"/>
        <v/>
      </c>
      <c r="J49" s="363" t="str">
        <f>IF(B49="","",基本データ入力!$D$9)</f>
        <v/>
      </c>
      <c r="K49" s="356"/>
      <c r="L49" s="364" t="s">
        <v>108</v>
      </c>
      <c r="M49" s="365"/>
      <c r="N49" s="366"/>
      <c r="O49" s="360"/>
      <c r="P49" s="367"/>
      <c r="Q49" s="356"/>
      <c r="R49" s="364" t="s">
        <v>108</v>
      </c>
      <c r="S49" s="365"/>
      <c r="T49" s="366"/>
      <c r="U49" s="368"/>
      <c r="V49" s="367"/>
      <c r="W49" s="356"/>
      <c r="X49" s="364" t="s">
        <v>108</v>
      </c>
      <c r="Y49" s="365"/>
      <c r="Z49" s="366"/>
      <c r="AA49" s="368"/>
      <c r="AB49" s="359"/>
      <c r="AC49" s="349"/>
      <c r="AD49" s="352"/>
      <c r="AE49" s="12"/>
    </row>
    <row r="50" spans="1:31">
      <c r="A50" s="356" t="s">
        <v>235</v>
      </c>
      <c r="B50" s="357"/>
      <c r="C50" s="358"/>
      <c r="D50" s="359"/>
      <c r="E50" s="360"/>
      <c r="F50" s="359"/>
      <c r="G50" s="356"/>
      <c r="H50" s="369"/>
      <c r="I50" s="362" t="str">
        <f t="shared" si="0"/>
        <v/>
      </c>
      <c r="J50" s="363" t="str">
        <f>IF(B50="","",基本データ入力!$D$9)</f>
        <v/>
      </c>
      <c r="K50" s="356"/>
      <c r="L50" s="364" t="s">
        <v>108</v>
      </c>
      <c r="M50" s="365"/>
      <c r="N50" s="366"/>
      <c r="O50" s="360"/>
      <c r="P50" s="367"/>
      <c r="Q50" s="356"/>
      <c r="R50" s="364" t="s">
        <v>108</v>
      </c>
      <c r="S50" s="365"/>
      <c r="T50" s="366"/>
      <c r="U50" s="368"/>
      <c r="V50" s="367"/>
      <c r="W50" s="356"/>
      <c r="X50" s="364" t="s">
        <v>108</v>
      </c>
      <c r="Y50" s="365"/>
      <c r="Z50" s="366"/>
      <c r="AA50" s="368"/>
      <c r="AB50" s="359"/>
      <c r="AC50" s="349"/>
      <c r="AD50" s="352"/>
      <c r="AE50" s="12"/>
    </row>
    <row r="51" spans="1:31">
      <c r="A51" s="356" t="s">
        <v>235</v>
      </c>
      <c r="B51" s="357"/>
      <c r="C51" s="358"/>
      <c r="D51" s="359"/>
      <c r="E51" s="360"/>
      <c r="F51" s="359"/>
      <c r="G51" s="356"/>
      <c r="H51" s="369"/>
      <c r="I51" s="362" t="str">
        <f t="shared" si="0"/>
        <v/>
      </c>
      <c r="J51" s="363" t="str">
        <f>IF(B51="","",基本データ入力!$D$9)</f>
        <v/>
      </c>
      <c r="K51" s="356"/>
      <c r="L51" s="364" t="s">
        <v>108</v>
      </c>
      <c r="M51" s="365"/>
      <c r="N51" s="366"/>
      <c r="O51" s="360"/>
      <c r="P51" s="367"/>
      <c r="Q51" s="356"/>
      <c r="R51" s="364" t="s">
        <v>108</v>
      </c>
      <c r="S51" s="365"/>
      <c r="T51" s="366"/>
      <c r="U51" s="368"/>
      <c r="V51" s="367"/>
      <c r="W51" s="356"/>
      <c r="X51" s="364" t="s">
        <v>108</v>
      </c>
      <c r="Y51" s="365"/>
      <c r="Z51" s="366"/>
      <c r="AA51" s="368"/>
      <c r="AB51" s="359"/>
      <c r="AC51" s="349"/>
      <c r="AD51" s="352"/>
      <c r="AE51" s="12"/>
    </row>
    <row r="52" spans="1:31">
      <c r="A52" s="356" t="s">
        <v>235</v>
      </c>
      <c r="B52" s="357"/>
      <c r="C52" s="358"/>
      <c r="D52" s="359"/>
      <c r="E52" s="360"/>
      <c r="F52" s="359"/>
      <c r="G52" s="356"/>
      <c r="H52" s="369"/>
      <c r="I52" s="362" t="str">
        <f t="shared" si="0"/>
        <v/>
      </c>
      <c r="J52" s="363" t="str">
        <f>IF(B52="","",基本データ入力!$D$9)</f>
        <v/>
      </c>
      <c r="K52" s="356"/>
      <c r="L52" s="364" t="s">
        <v>108</v>
      </c>
      <c r="M52" s="365"/>
      <c r="N52" s="366"/>
      <c r="O52" s="360"/>
      <c r="P52" s="367"/>
      <c r="Q52" s="356"/>
      <c r="R52" s="364" t="s">
        <v>108</v>
      </c>
      <c r="S52" s="365"/>
      <c r="T52" s="366"/>
      <c r="U52" s="368"/>
      <c r="V52" s="367"/>
      <c r="W52" s="356"/>
      <c r="X52" s="364" t="s">
        <v>108</v>
      </c>
      <c r="Y52" s="365"/>
      <c r="Z52" s="366"/>
      <c r="AA52" s="368"/>
      <c r="AB52" s="359"/>
      <c r="AC52" s="349"/>
      <c r="AD52" s="352"/>
      <c r="AE52" s="12"/>
    </row>
    <row r="53" spans="1:31">
      <c r="A53" s="356" t="s">
        <v>235</v>
      </c>
      <c r="B53" s="357"/>
      <c r="C53" s="358"/>
      <c r="D53" s="359"/>
      <c r="E53" s="360"/>
      <c r="F53" s="359"/>
      <c r="G53" s="356"/>
      <c r="H53" s="369"/>
      <c r="I53" s="362" t="str">
        <f t="shared" si="0"/>
        <v/>
      </c>
      <c r="J53" s="363" t="str">
        <f>IF(B53="","",基本データ入力!$D$9)</f>
        <v/>
      </c>
      <c r="K53" s="356"/>
      <c r="L53" s="364" t="s">
        <v>108</v>
      </c>
      <c r="M53" s="365"/>
      <c r="N53" s="366"/>
      <c r="O53" s="360"/>
      <c r="P53" s="367"/>
      <c r="Q53" s="356"/>
      <c r="R53" s="364" t="s">
        <v>108</v>
      </c>
      <c r="S53" s="365"/>
      <c r="T53" s="366"/>
      <c r="U53" s="368"/>
      <c r="V53" s="367"/>
      <c r="W53" s="356"/>
      <c r="X53" s="364" t="s">
        <v>108</v>
      </c>
      <c r="Y53" s="365"/>
      <c r="Z53" s="366"/>
      <c r="AA53" s="368"/>
      <c r="AB53" s="359"/>
      <c r="AC53" s="349"/>
      <c r="AD53" s="352"/>
      <c r="AE53" s="12"/>
    </row>
    <row r="54" spans="1:31">
      <c r="A54" s="356" t="s">
        <v>235</v>
      </c>
      <c r="B54" s="357"/>
      <c r="C54" s="358"/>
      <c r="D54" s="359"/>
      <c r="E54" s="360"/>
      <c r="F54" s="359"/>
      <c r="G54" s="356"/>
      <c r="H54" s="369"/>
      <c r="I54" s="362" t="str">
        <f t="shared" si="0"/>
        <v/>
      </c>
      <c r="J54" s="363" t="str">
        <f>IF(B54="","",基本データ入力!$D$9)</f>
        <v/>
      </c>
      <c r="K54" s="356"/>
      <c r="L54" s="364" t="s">
        <v>108</v>
      </c>
      <c r="M54" s="365"/>
      <c r="N54" s="366"/>
      <c r="O54" s="360"/>
      <c r="P54" s="367"/>
      <c r="Q54" s="356"/>
      <c r="R54" s="364" t="s">
        <v>108</v>
      </c>
      <c r="S54" s="365"/>
      <c r="T54" s="366"/>
      <c r="U54" s="368"/>
      <c r="V54" s="367"/>
      <c r="W54" s="356"/>
      <c r="X54" s="364" t="s">
        <v>108</v>
      </c>
      <c r="Y54" s="365"/>
      <c r="Z54" s="366"/>
      <c r="AA54" s="368"/>
      <c r="AB54" s="359"/>
      <c r="AC54" s="349"/>
      <c r="AD54" s="352"/>
      <c r="AE54" s="12"/>
    </row>
    <row r="55" spans="1:31">
      <c r="A55" s="356" t="s">
        <v>235</v>
      </c>
      <c r="B55" s="357"/>
      <c r="C55" s="358"/>
      <c r="D55" s="359"/>
      <c r="E55" s="360"/>
      <c r="F55" s="359"/>
      <c r="G55" s="356"/>
      <c r="H55" s="369"/>
      <c r="I55" s="362" t="str">
        <f t="shared" si="0"/>
        <v/>
      </c>
      <c r="J55" s="363" t="str">
        <f>IF(B55="","",基本データ入力!$D$9)</f>
        <v/>
      </c>
      <c r="K55" s="356"/>
      <c r="L55" s="364" t="s">
        <v>108</v>
      </c>
      <c r="M55" s="365"/>
      <c r="N55" s="366"/>
      <c r="O55" s="360"/>
      <c r="P55" s="367"/>
      <c r="Q55" s="356"/>
      <c r="R55" s="364" t="s">
        <v>108</v>
      </c>
      <c r="S55" s="365"/>
      <c r="T55" s="366"/>
      <c r="U55" s="368"/>
      <c r="V55" s="367"/>
      <c r="W55" s="356"/>
      <c r="X55" s="364" t="s">
        <v>108</v>
      </c>
      <c r="Y55" s="365"/>
      <c r="Z55" s="366"/>
      <c r="AA55" s="368"/>
      <c r="AB55" s="359"/>
      <c r="AC55" s="349"/>
      <c r="AD55" s="352"/>
      <c r="AE55" s="12"/>
    </row>
    <row r="56" spans="1:31">
      <c r="A56" s="356" t="s">
        <v>235</v>
      </c>
      <c r="B56" s="357"/>
      <c r="C56" s="358"/>
      <c r="D56" s="359"/>
      <c r="E56" s="360"/>
      <c r="F56" s="359"/>
      <c r="G56" s="356"/>
      <c r="H56" s="369"/>
      <c r="I56" s="362" t="str">
        <f t="shared" si="0"/>
        <v/>
      </c>
      <c r="J56" s="363" t="str">
        <f>IF(B56="","",基本データ入力!$D$9)</f>
        <v/>
      </c>
      <c r="K56" s="356"/>
      <c r="L56" s="364" t="s">
        <v>108</v>
      </c>
      <c r="M56" s="365"/>
      <c r="N56" s="366"/>
      <c r="O56" s="360"/>
      <c r="P56" s="367"/>
      <c r="Q56" s="356"/>
      <c r="R56" s="364" t="s">
        <v>108</v>
      </c>
      <c r="S56" s="365"/>
      <c r="T56" s="366"/>
      <c r="U56" s="368"/>
      <c r="V56" s="367"/>
      <c r="W56" s="356"/>
      <c r="X56" s="364" t="s">
        <v>108</v>
      </c>
      <c r="Y56" s="365"/>
      <c r="Z56" s="366"/>
      <c r="AA56" s="368"/>
      <c r="AB56" s="359"/>
      <c r="AC56" s="349"/>
      <c r="AD56" s="352"/>
      <c r="AE56" s="12"/>
    </row>
    <row r="57" spans="1:31" ht="14.25" thickBot="1">
      <c r="A57" s="356" t="s">
        <v>235</v>
      </c>
      <c r="B57" s="372"/>
      <c r="C57" s="373"/>
      <c r="D57" s="374"/>
      <c r="E57" s="375"/>
      <c r="F57" s="374"/>
      <c r="G57" s="376"/>
      <c r="H57" s="377"/>
      <c r="I57" s="429" t="str">
        <f t="shared" si="0"/>
        <v/>
      </c>
      <c r="J57" s="378" t="str">
        <f>IF(B57="","",基本データ入力!$D$9)</f>
        <v/>
      </c>
      <c r="K57" s="376"/>
      <c r="L57" s="382" t="s">
        <v>108</v>
      </c>
      <c r="M57" s="379"/>
      <c r="N57" s="380"/>
      <c r="O57" s="375"/>
      <c r="P57" s="381"/>
      <c r="Q57" s="376"/>
      <c r="R57" s="382" t="s">
        <v>108</v>
      </c>
      <c r="S57" s="379"/>
      <c r="T57" s="380"/>
      <c r="U57" s="383"/>
      <c r="V57" s="381"/>
      <c r="W57" s="376"/>
      <c r="X57" s="382" t="s">
        <v>108</v>
      </c>
      <c r="Y57" s="379"/>
      <c r="Z57" s="380"/>
      <c r="AA57" s="383"/>
      <c r="AB57" s="374"/>
      <c r="AC57" s="350"/>
      <c r="AD57" s="353"/>
      <c r="AE57" s="12"/>
    </row>
    <row r="58" spans="1:31">
      <c r="A58" s="168"/>
      <c r="B58" s="168"/>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9"/>
      <c r="AD58" s="169"/>
      <c r="AE58" s="169"/>
    </row>
  </sheetData>
  <sheetProtection selectLockedCells="1"/>
  <customSheetViews>
    <customSheetView guid="{D15BB113-DAED-4319-94E8-97E274BC31C1}" fitToPage="1" topLeftCell="A25">
      <selection activeCell="I7" sqref="I7:I66"/>
      <pageMargins left="0.51181102362204722" right="0.51181102362204722" top="0.39370078740157483" bottom="0.39370078740157483" header="0" footer="0"/>
      <pageSetup paperSize="9" scale="74" orientation="landscape"/>
    </customSheetView>
  </customSheetViews>
  <mergeCells count="6">
    <mergeCell ref="W6:Y6"/>
    <mergeCell ref="C4:V5"/>
    <mergeCell ref="B3:J3"/>
    <mergeCell ref="K6:M6"/>
    <mergeCell ref="Q6:S6"/>
    <mergeCell ref="K3:V3"/>
  </mergeCells>
  <phoneticPr fontId="2"/>
  <dataValidations xWindow="499" yWindow="625" count="16">
    <dataValidation imeMode="disabled" allowBlank="1" showInputMessage="1" showErrorMessage="1" sqref="E8:F57 O8:O57 T8:V57 Z8:AB57"/>
    <dataValidation imeMode="off" allowBlank="1" showInputMessage="1" showErrorMessage="1" prompt="西暦で入力してください。" sqref="D8:D57"/>
    <dataValidation imeMode="hiragana" allowBlank="1" showInputMessage="1" showErrorMessage="1" prompt="氏名３文字・４文字の場合は氏と名の間に全角スペースを入れ、５文字・６文字の場合はそのまま入力してください。上記の宮城仙台子に位置をあわせてください。" sqref="B8:B57"/>
    <dataValidation allowBlank="1" showErrorMessage="1" sqref="J7:K7 Q7 W7"/>
    <dataValidation type="list" allowBlank="1" showInputMessage="1" showErrorMessage="1" sqref="A7:A57">
      <formula1>"男子,女子"</formula1>
    </dataValidation>
    <dataValidation imeMode="halfKatakana" allowBlank="1" showInputMessage="1" showErrorMessage="1" prompt="半角のカタカナで入力し氏と名の間は半角スペースを空けてください。" sqref="C8:C57"/>
    <dataValidation imeMode="disabled" allowBlank="1" showInputMessage="1" showErrorMessage="1" prompt="学年の入力ミスに注意してください。" sqref="H8:H57"/>
    <dataValidation allowBlank="1" showInputMessage="1" showErrorMessage="1" prompt="「氏名」を入力すれば，自動で「基本データ」シートで入力した所属名が入力されます" sqref="J8:J57"/>
    <dataValidation type="list" allowBlank="1" showInputMessage="1" showErrorMessage="1" sqref="S7:S57 M7:M57 Y7:Y57">
      <formula1>"自由形,背泳ぎ,平泳ぎ,ﾊﾞﾀﾌﾗｲ,個人ﾒﾄﾞﾚｰ"</formula1>
    </dataValidation>
    <dataValidation allowBlank="1" showInputMessage="1" showErrorMessage="1" prompt="大会時の年齢が自動入力されます。" sqref="I7:I57"/>
    <dataValidation allowBlank="1" showInputMessage="1" showErrorMessage="1" prompt="１分に満たない時は必ず０を入力してください。" sqref="N8:N57"/>
    <dataValidation imeMode="disabled" allowBlank="1" showInputMessage="1" showErrorMessage="1" prompt="小数点以下を入力してください。" sqref="P8:P57"/>
    <dataValidation type="list" imeMode="disabled" allowBlank="1" showInputMessage="1" showErrorMessage="1" sqref="G8:G57">
      <formula1>"幼,小,中,高,大,一"</formula1>
    </dataValidation>
    <dataValidation type="list" allowBlank="1" showErrorMessage="1" sqref="K8:K57 Q8:Q57 W8:W57">
      <formula1>"25,50,100,200"</formula1>
    </dataValidation>
    <dataValidation type="list" allowBlank="1" showInputMessage="1" showErrorMessage="1" sqref="AC7:AC57">
      <formula1>"有,無"</formula1>
    </dataValidation>
    <dataValidation type="list" allowBlank="1" showInputMessage="1" showErrorMessage="1" sqref="AD7:AD57">
      <formula1>"●"</formula1>
    </dataValidation>
  </dataValidations>
  <pageMargins left="0.51181102362204722" right="0.51181102362204722" top="0.39370078740157483" bottom="0.39370078740157483" header="0" footer="0"/>
  <pageSetup paperSize="9"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pageSetUpPr fitToPage="1"/>
  </sheetPr>
  <dimension ref="A1:AE58"/>
  <sheetViews>
    <sheetView zoomScaleNormal="100" workbookViewId="0">
      <selection activeCell="AG19" sqref="AG19"/>
    </sheetView>
  </sheetViews>
  <sheetFormatPr defaultColWidth="13" defaultRowHeight="13.5"/>
  <cols>
    <col min="1" max="1" width="5.125" style="13" customWidth="1"/>
    <col min="2" max="2" width="13.125" style="13" customWidth="1"/>
    <col min="3" max="3" width="15.875" style="13" customWidth="1"/>
    <col min="4" max="4" width="5.125" style="13" customWidth="1"/>
    <col min="5" max="6" width="3.875" style="13" customWidth="1"/>
    <col min="7" max="9" width="4.625" style="13" customWidth="1"/>
    <col min="10" max="10" width="10.125" style="13" customWidth="1"/>
    <col min="11" max="11" width="5.625" style="13" customWidth="1"/>
    <col min="12" max="12" width="2.625" style="13" customWidth="1"/>
    <col min="13" max="13" width="8.625" style="13" customWidth="1"/>
    <col min="14" max="16" width="3.875" style="13" customWidth="1"/>
    <col min="17" max="17" width="5.625" style="13" customWidth="1"/>
    <col min="18" max="18" width="2.625" style="13" customWidth="1"/>
    <col min="19" max="19" width="8.625" style="13" customWidth="1"/>
    <col min="20" max="22" width="3.875" style="13" customWidth="1"/>
    <col min="23" max="23" width="5.625" style="13" customWidth="1"/>
    <col min="24" max="24" width="2.625" style="13" customWidth="1"/>
    <col min="25" max="25" width="8.625" style="13" customWidth="1"/>
    <col min="26" max="28" width="3.875" style="13" customWidth="1"/>
    <col min="29" max="30" width="4.625" style="11" customWidth="1"/>
    <col min="31" max="31" width="4.125" style="11" customWidth="1"/>
    <col min="32" max="33" width="15" style="11" customWidth="1"/>
    <col min="34" max="16384" width="13" style="11"/>
  </cols>
  <sheetData>
    <row r="1" spans="1:31">
      <c r="A1" s="205"/>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6"/>
      <c r="AD1" s="206"/>
      <c r="AE1" s="206"/>
    </row>
    <row r="2" spans="1:31" ht="9.75" customHeight="1" thickBot="1">
      <c r="A2" s="205"/>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row>
    <row r="3" spans="1:31" ht="30" customHeight="1" thickBot="1">
      <c r="A3" s="12"/>
      <c r="B3" s="511" t="s">
        <v>242</v>
      </c>
      <c r="C3" s="507"/>
      <c r="D3" s="507"/>
      <c r="E3" s="507"/>
      <c r="F3" s="507"/>
      <c r="G3" s="507"/>
      <c r="H3" s="507"/>
      <c r="I3" s="507"/>
      <c r="J3" s="508"/>
      <c r="K3" s="509"/>
      <c r="L3" s="510"/>
      <c r="M3" s="510"/>
      <c r="N3" s="510"/>
      <c r="O3" s="510"/>
      <c r="P3" s="510"/>
      <c r="Q3" s="510"/>
      <c r="R3" s="510"/>
      <c r="S3" s="510"/>
      <c r="T3" s="510"/>
      <c r="U3" s="510"/>
      <c r="V3" s="510"/>
      <c r="W3" s="181"/>
      <c r="X3" s="181"/>
      <c r="Y3" s="181"/>
      <c r="Z3" s="181"/>
      <c r="AA3" s="181"/>
      <c r="AB3" s="181"/>
      <c r="AC3" s="145"/>
      <c r="AD3" s="12"/>
      <c r="AE3" s="12"/>
    </row>
    <row r="4" spans="1:31">
      <c r="A4" s="12"/>
      <c r="B4" s="14"/>
      <c r="C4" s="504" t="s">
        <v>192</v>
      </c>
      <c r="D4" s="504"/>
      <c r="E4" s="504"/>
      <c r="F4" s="504"/>
      <c r="G4" s="504"/>
      <c r="H4" s="504"/>
      <c r="I4" s="504"/>
      <c r="J4" s="504"/>
      <c r="K4" s="504"/>
      <c r="L4" s="504"/>
      <c r="M4" s="504"/>
      <c r="N4" s="504"/>
      <c r="O4" s="504"/>
      <c r="P4" s="504"/>
      <c r="Q4" s="504"/>
      <c r="R4" s="504"/>
      <c r="S4" s="504"/>
      <c r="T4" s="504"/>
      <c r="U4" s="504"/>
      <c r="V4" s="504"/>
      <c r="W4" s="180"/>
      <c r="X4" s="180"/>
      <c r="Y4" s="180"/>
      <c r="Z4" s="180"/>
      <c r="AA4" s="180"/>
      <c r="AB4" s="180"/>
      <c r="AC4" s="12"/>
      <c r="AD4" s="12"/>
      <c r="AE4" s="12"/>
    </row>
    <row r="5" spans="1:31" ht="14.25" thickBot="1">
      <c r="A5" s="16" t="s">
        <v>49</v>
      </c>
      <c r="B5" s="15"/>
      <c r="C5" s="505"/>
      <c r="D5" s="505"/>
      <c r="E5" s="505"/>
      <c r="F5" s="505"/>
      <c r="G5" s="505"/>
      <c r="H5" s="505"/>
      <c r="I5" s="505"/>
      <c r="J5" s="505"/>
      <c r="K5" s="505"/>
      <c r="L5" s="505"/>
      <c r="M5" s="505"/>
      <c r="N5" s="505"/>
      <c r="O5" s="505"/>
      <c r="P5" s="505"/>
      <c r="Q5" s="505"/>
      <c r="R5" s="505"/>
      <c r="S5" s="505"/>
      <c r="T5" s="505"/>
      <c r="U5" s="505"/>
      <c r="V5" s="505"/>
      <c r="W5" s="180"/>
      <c r="X5" s="180"/>
      <c r="Y5" s="180"/>
      <c r="Z5" s="180"/>
      <c r="AA5" s="180"/>
      <c r="AB5" s="180"/>
      <c r="AC5" s="12"/>
      <c r="AD5" s="12"/>
      <c r="AE5" s="12"/>
    </row>
    <row r="6" spans="1:31" ht="31.5" customHeight="1" thickBot="1">
      <c r="A6" s="192" t="s">
        <v>31</v>
      </c>
      <c r="B6" s="133" t="s">
        <v>239</v>
      </c>
      <c r="C6" s="194" t="s">
        <v>240</v>
      </c>
      <c r="D6" s="193" t="s">
        <v>196</v>
      </c>
      <c r="E6" s="191" t="s">
        <v>32</v>
      </c>
      <c r="F6" s="197" t="s">
        <v>33</v>
      </c>
      <c r="G6" s="200" t="s">
        <v>210</v>
      </c>
      <c r="H6" s="201" t="s">
        <v>34</v>
      </c>
      <c r="I6" s="203" t="s">
        <v>234</v>
      </c>
      <c r="J6" s="197" t="s">
        <v>35</v>
      </c>
      <c r="K6" s="501" t="s">
        <v>36</v>
      </c>
      <c r="L6" s="502"/>
      <c r="M6" s="503"/>
      <c r="N6" s="134" t="s">
        <v>38</v>
      </c>
      <c r="O6" s="135" t="s">
        <v>39</v>
      </c>
      <c r="P6" s="188"/>
      <c r="Q6" s="501" t="s">
        <v>40</v>
      </c>
      <c r="R6" s="502"/>
      <c r="S6" s="503"/>
      <c r="T6" s="134" t="s">
        <v>38</v>
      </c>
      <c r="U6" s="135" t="s">
        <v>39</v>
      </c>
      <c r="V6" s="185"/>
      <c r="W6" s="501"/>
      <c r="X6" s="502"/>
      <c r="Y6" s="503"/>
      <c r="Z6" s="134"/>
      <c r="AA6" s="135"/>
      <c r="AB6" s="185"/>
      <c r="AC6" s="346"/>
      <c r="AD6" s="346"/>
      <c r="AE6" s="12"/>
    </row>
    <row r="7" spans="1:31">
      <c r="A7" s="189" t="s">
        <v>46</v>
      </c>
      <c r="B7" s="195" t="s">
        <v>45</v>
      </c>
      <c r="C7" s="196" t="s">
        <v>238</v>
      </c>
      <c r="D7" s="155" t="s">
        <v>198</v>
      </c>
      <c r="E7" s="158" t="s">
        <v>41</v>
      </c>
      <c r="F7" s="155" t="s">
        <v>42</v>
      </c>
      <c r="G7" s="189" t="s">
        <v>211</v>
      </c>
      <c r="H7" s="198" t="s">
        <v>43</v>
      </c>
      <c r="I7" s="199">
        <f ca="1">IF(D7="","",DATEDIF(D7&amp;"/"&amp;E7&amp;"/"&amp;F7,TODAY(),"Y"))</f>
        <v>26</v>
      </c>
      <c r="J7" s="354" t="s">
        <v>317</v>
      </c>
      <c r="K7" s="189" t="s">
        <v>125</v>
      </c>
      <c r="L7" s="335" t="s">
        <v>108</v>
      </c>
      <c r="M7" s="182" t="s">
        <v>107</v>
      </c>
      <c r="N7" s="155" t="s">
        <v>48</v>
      </c>
      <c r="O7" s="158" t="s">
        <v>47</v>
      </c>
      <c r="P7" s="190" t="s">
        <v>44</v>
      </c>
      <c r="Q7" s="189" t="s">
        <v>249</v>
      </c>
      <c r="R7" s="334" t="s">
        <v>250</v>
      </c>
      <c r="S7" s="182" t="s">
        <v>107</v>
      </c>
      <c r="T7" s="157" t="s">
        <v>251</v>
      </c>
      <c r="U7" s="156" t="s">
        <v>252</v>
      </c>
      <c r="V7" s="187" t="s">
        <v>253</v>
      </c>
      <c r="W7" s="186"/>
      <c r="X7" s="335" t="s">
        <v>254</v>
      </c>
      <c r="Y7" s="184"/>
      <c r="Z7" s="157"/>
      <c r="AA7" s="156"/>
      <c r="AB7" s="187"/>
      <c r="AC7" s="348"/>
      <c r="AD7" s="351"/>
      <c r="AE7" s="12"/>
    </row>
    <row r="8" spans="1:31">
      <c r="A8" s="384" t="s">
        <v>46</v>
      </c>
      <c r="B8" s="385"/>
      <c r="C8" s="386"/>
      <c r="D8" s="387"/>
      <c r="E8" s="388"/>
      <c r="F8" s="387"/>
      <c r="G8" s="384"/>
      <c r="H8" s="389"/>
      <c r="I8" s="390" t="str">
        <f>IF(D8="","",DATEDIF(D8&amp;"/"&amp;E8&amp;"/"&amp;F8,("2024/06/30"),"Y"))</f>
        <v/>
      </c>
      <c r="J8" s="391"/>
      <c r="K8" s="384"/>
      <c r="L8" s="392" t="s">
        <v>108</v>
      </c>
      <c r="M8" s="393"/>
      <c r="N8" s="394"/>
      <c r="O8" s="388"/>
      <c r="P8" s="395"/>
      <c r="Q8" s="384"/>
      <c r="R8" s="392" t="s">
        <v>108</v>
      </c>
      <c r="S8" s="393"/>
      <c r="T8" s="394"/>
      <c r="U8" s="396"/>
      <c r="V8" s="395"/>
      <c r="W8" s="384"/>
      <c r="X8" s="392" t="s">
        <v>265</v>
      </c>
      <c r="Y8" s="393"/>
      <c r="Z8" s="394"/>
      <c r="AA8" s="396"/>
      <c r="AB8" s="395"/>
      <c r="AC8" s="349"/>
      <c r="AD8" s="352"/>
      <c r="AE8" s="12"/>
    </row>
    <row r="9" spans="1:31">
      <c r="A9" s="384" t="s">
        <v>46</v>
      </c>
      <c r="B9" s="385"/>
      <c r="C9" s="386"/>
      <c r="D9" s="387"/>
      <c r="E9" s="388"/>
      <c r="F9" s="387"/>
      <c r="G9" s="384"/>
      <c r="H9" s="389"/>
      <c r="I9" s="390" t="str">
        <f t="shared" ref="I9:I57" si="0">IF(D9="","",DATEDIF(D9&amp;"/"&amp;E9&amp;"/"&amp;F9,("2024/06/30"),"Y"))</f>
        <v/>
      </c>
      <c r="J9" s="391"/>
      <c r="K9" s="384"/>
      <c r="L9" s="392" t="s">
        <v>108</v>
      </c>
      <c r="M9" s="393"/>
      <c r="N9" s="394"/>
      <c r="O9" s="388"/>
      <c r="P9" s="395"/>
      <c r="Q9" s="384"/>
      <c r="R9" s="392" t="s">
        <v>108</v>
      </c>
      <c r="S9" s="393"/>
      <c r="T9" s="394"/>
      <c r="U9" s="396"/>
      <c r="V9" s="395"/>
      <c r="W9" s="384"/>
      <c r="X9" s="392" t="s">
        <v>265</v>
      </c>
      <c r="Y9" s="393"/>
      <c r="Z9" s="394"/>
      <c r="AA9" s="396"/>
      <c r="AB9" s="395"/>
      <c r="AC9" s="349"/>
      <c r="AD9" s="352"/>
      <c r="AE9" s="12"/>
    </row>
    <row r="10" spans="1:31">
      <c r="A10" s="384" t="s">
        <v>46</v>
      </c>
      <c r="B10" s="385"/>
      <c r="C10" s="386"/>
      <c r="D10" s="387"/>
      <c r="E10" s="388"/>
      <c r="F10" s="387"/>
      <c r="G10" s="384"/>
      <c r="H10" s="389"/>
      <c r="I10" s="390" t="str">
        <f t="shared" si="0"/>
        <v/>
      </c>
      <c r="J10" s="391"/>
      <c r="K10" s="384"/>
      <c r="L10" s="392" t="s">
        <v>108</v>
      </c>
      <c r="M10" s="393"/>
      <c r="N10" s="394"/>
      <c r="O10" s="388"/>
      <c r="P10" s="395"/>
      <c r="Q10" s="384"/>
      <c r="R10" s="392" t="s">
        <v>108</v>
      </c>
      <c r="S10" s="393"/>
      <c r="T10" s="394"/>
      <c r="U10" s="396"/>
      <c r="V10" s="395"/>
      <c r="W10" s="384"/>
      <c r="X10" s="392" t="s">
        <v>265</v>
      </c>
      <c r="Y10" s="393"/>
      <c r="Z10" s="394"/>
      <c r="AA10" s="396"/>
      <c r="AB10" s="395"/>
      <c r="AC10" s="349"/>
      <c r="AD10" s="352"/>
      <c r="AE10" s="12"/>
    </row>
    <row r="11" spans="1:31">
      <c r="A11" s="384" t="s">
        <v>46</v>
      </c>
      <c r="B11" s="385"/>
      <c r="C11" s="386"/>
      <c r="D11" s="387"/>
      <c r="E11" s="388"/>
      <c r="F11" s="387"/>
      <c r="G11" s="384"/>
      <c r="H11" s="389"/>
      <c r="I11" s="390" t="str">
        <f t="shared" si="0"/>
        <v/>
      </c>
      <c r="J11" s="391"/>
      <c r="K11" s="384"/>
      <c r="L11" s="392" t="s">
        <v>108</v>
      </c>
      <c r="M11" s="393"/>
      <c r="N11" s="394"/>
      <c r="O11" s="388"/>
      <c r="P11" s="395"/>
      <c r="Q11" s="384"/>
      <c r="R11" s="392" t="s">
        <v>108</v>
      </c>
      <c r="S11" s="393"/>
      <c r="T11" s="394"/>
      <c r="U11" s="396"/>
      <c r="V11" s="395"/>
      <c r="W11" s="384"/>
      <c r="X11" s="392" t="s">
        <v>265</v>
      </c>
      <c r="Y11" s="393"/>
      <c r="Z11" s="394"/>
      <c r="AA11" s="396"/>
      <c r="AB11" s="395"/>
      <c r="AC11" s="349"/>
      <c r="AD11" s="352"/>
      <c r="AE11" s="12"/>
    </row>
    <row r="12" spans="1:31">
      <c r="A12" s="384" t="s">
        <v>46</v>
      </c>
      <c r="B12" s="385"/>
      <c r="C12" s="386"/>
      <c r="D12" s="387"/>
      <c r="E12" s="388"/>
      <c r="F12" s="387"/>
      <c r="G12" s="384"/>
      <c r="H12" s="389"/>
      <c r="I12" s="390" t="str">
        <f t="shared" si="0"/>
        <v/>
      </c>
      <c r="J12" s="391"/>
      <c r="K12" s="384"/>
      <c r="L12" s="392" t="s">
        <v>108</v>
      </c>
      <c r="M12" s="393"/>
      <c r="N12" s="394"/>
      <c r="O12" s="388"/>
      <c r="P12" s="395"/>
      <c r="Q12" s="384"/>
      <c r="R12" s="392" t="s">
        <v>108</v>
      </c>
      <c r="S12" s="393"/>
      <c r="T12" s="394"/>
      <c r="U12" s="396"/>
      <c r="V12" s="395"/>
      <c r="W12" s="384"/>
      <c r="X12" s="392" t="s">
        <v>265</v>
      </c>
      <c r="Y12" s="393"/>
      <c r="Z12" s="394"/>
      <c r="AA12" s="396"/>
      <c r="AB12" s="395"/>
      <c r="AC12" s="349"/>
      <c r="AD12" s="352"/>
      <c r="AE12" s="12"/>
    </row>
    <row r="13" spans="1:31">
      <c r="A13" s="384" t="s">
        <v>46</v>
      </c>
      <c r="B13" s="385"/>
      <c r="C13" s="386"/>
      <c r="D13" s="387"/>
      <c r="E13" s="388"/>
      <c r="F13" s="387"/>
      <c r="G13" s="384"/>
      <c r="H13" s="389"/>
      <c r="I13" s="390" t="str">
        <f t="shared" si="0"/>
        <v/>
      </c>
      <c r="J13" s="391"/>
      <c r="K13" s="384"/>
      <c r="L13" s="392" t="s">
        <v>108</v>
      </c>
      <c r="M13" s="393"/>
      <c r="N13" s="394"/>
      <c r="O13" s="388"/>
      <c r="P13" s="395"/>
      <c r="Q13" s="384"/>
      <c r="R13" s="392" t="s">
        <v>108</v>
      </c>
      <c r="S13" s="393"/>
      <c r="T13" s="394"/>
      <c r="U13" s="396"/>
      <c r="V13" s="395"/>
      <c r="W13" s="384"/>
      <c r="X13" s="392" t="s">
        <v>265</v>
      </c>
      <c r="Y13" s="393"/>
      <c r="Z13" s="394"/>
      <c r="AA13" s="396"/>
      <c r="AB13" s="395"/>
      <c r="AC13" s="349"/>
      <c r="AD13" s="352"/>
      <c r="AE13" s="12"/>
    </row>
    <row r="14" spans="1:31">
      <c r="A14" s="384" t="s">
        <v>46</v>
      </c>
      <c r="B14" s="385"/>
      <c r="C14" s="386"/>
      <c r="D14" s="387"/>
      <c r="E14" s="388"/>
      <c r="F14" s="387"/>
      <c r="G14" s="384"/>
      <c r="H14" s="389"/>
      <c r="I14" s="390" t="str">
        <f t="shared" si="0"/>
        <v/>
      </c>
      <c r="J14" s="391"/>
      <c r="K14" s="384"/>
      <c r="L14" s="392" t="s">
        <v>108</v>
      </c>
      <c r="M14" s="393"/>
      <c r="N14" s="394"/>
      <c r="O14" s="388"/>
      <c r="P14" s="395"/>
      <c r="Q14" s="384"/>
      <c r="R14" s="392" t="s">
        <v>108</v>
      </c>
      <c r="S14" s="393"/>
      <c r="T14" s="394"/>
      <c r="U14" s="396"/>
      <c r="V14" s="395"/>
      <c r="W14" s="384"/>
      <c r="X14" s="392" t="s">
        <v>265</v>
      </c>
      <c r="Y14" s="393"/>
      <c r="Z14" s="394"/>
      <c r="AA14" s="396"/>
      <c r="AB14" s="395"/>
      <c r="AC14" s="349"/>
      <c r="AD14" s="352"/>
      <c r="AE14" s="12"/>
    </row>
    <row r="15" spans="1:31">
      <c r="A15" s="384" t="s">
        <v>46</v>
      </c>
      <c r="B15" s="397"/>
      <c r="C15" s="386"/>
      <c r="D15" s="387"/>
      <c r="E15" s="388"/>
      <c r="F15" s="387"/>
      <c r="G15" s="384"/>
      <c r="H15" s="389"/>
      <c r="I15" s="390" t="str">
        <f t="shared" si="0"/>
        <v/>
      </c>
      <c r="J15" s="391"/>
      <c r="K15" s="384"/>
      <c r="L15" s="392" t="s">
        <v>108</v>
      </c>
      <c r="M15" s="393"/>
      <c r="N15" s="394"/>
      <c r="O15" s="388"/>
      <c r="P15" s="395"/>
      <c r="Q15" s="384"/>
      <c r="R15" s="392" t="s">
        <v>108</v>
      </c>
      <c r="S15" s="393"/>
      <c r="T15" s="394"/>
      <c r="U15" s="396"/>
      <c r="V15" s="395"/>
      <c r="W15" s="384"/>
      <c r="X15" s="392" t="s">
        <v>265</v>
      </c>
      <c r="Y15" s="393"/>
      <c r="Z15" s="394"/>
      <c r="AA15" s="396"/>
      <c r="AB15" s="395"/>
      <c r="AC15" s="349"/>
      <c r="AD15" s="352"/>
      <c r="AE15" s="12"/>
    </row>
    <row r="16" spans="1:31">
      <c r="A16" s="384" t="s">
        <v>46</v>
      </c>
      <c r="B16" s="385"/>
      <c r="C16" s="395"/>
      <c r="D16" s="387"/>
      <c r="E16" s="388"/>
      <c r="F16" s="387"/>
      <c r="G16" s="384"/>
      <c r="H16" s="389"/>
      <c r="I16" s="390" t="str">
        <f t="shared" si="0"/>
        <v/>
      </c>
      <c r="J16" s="391"/>
      <c r="K16" s="384"/>
      <c r="L16" s="392" t="s">
        <v>108</v>
      </c>
      <c r="M16" s="393"/>
      <c r="N16" s="394"/>
      <c r="O16" s="388"/>
      <c r="P16" s="395"/>
      <c r="Q16" s="384"/>
      <c r="R16" s="392" t="s">
        <v>108</v>
      </c>
      <c r="S16" s="393"/>
      <c r="T16" s="394"/>
      <c r="U16" s="396"/>
      <c r="V16" s="395"/>
      <c r="W16" s="384"/>
      <c r="X16" s="392" t="s">
        <v>265</v>
      </c>
      <c r="Y16" s="393"/>
      <c r="Z16" s="394"/>
      <c r="AA16" s="396"/>
      <c r="AB16" s="395"/>
      <c r="AC16" s="349"/>
      <c r="AD16" s="352"/>
      <c r="AE16" s="12"/>
    </row>
    <row r="17" spans="1:31">
      <c r="A17" s="384" t="s">
        <v>46</v>
      </c>
      <c r="B17" s="398"/>
      <c r="C17" s="386"/>
      <c r="D17" s="387"/>
      <c r="E17" s="388"/>
      <c r="F17" s="387"/>
      <c r="G17" s="384"/>
      <c r="H17" s="389"/>
      <c r="I17" s="390" t="str">
        <f t="shared" si="0"/>
        <v/>
      </c>
      <c r="J17" s="391"/>
      <c r="K17" s="384"/>
      <c r="L17" s="392" t="s">
        <v>108</v>
      </c>
      <c r="M17" s="393"/>
      <c r="N17" s="394"/>
      <c r="O17" s="388"/>
      <c r="P17" s="395"/>
      <c r="Q17" s="384"/>
      <c r="R17" s="392" t="s">
        <v>108</v>
      </c>
      <c r="S17" s="393"/>
      <c r="T17" s="394"/>
      <c r="U17" s="396"/>
      <c r="V17" s="395"/>
      <c r="W17" s="384"/>
      <c r="X17" s="392" t="s">
        <v>265</v>
      </c>
      <c r="Y17" s="393"/>
      <c r="Z17" s="394"/>
      <c r="AA17" s="396"/>
      <c r="AB17" s="395"/>
      <c r="AC17" s="349"/>
      <c r="AD17" s="352"/>
      <c r="AE17" s="12"/>
    </row>
    <row r="18" spans="1:31">
      <c r="A18" s="384" t="s">
        <v>46</v>
      </c>
      <c r="B18" s="385"/>
      <c r="C18" s="386"/>
      <c r="D18" s="387"/>
      <c r="E18" s="388"/>
      <c r="F18" s="387"/>
      <c r="G18" s="384"/>
      <c r="H18" s="389"/>
      <c r="I18" s="390" t="str">
        <f t="shared" si="0"/>
        <v/>
      </c>
      <c r="J18" s="391"/>
      <c r="K18" s="384"/>
      <c r="L18" s="392" t="s">
        <v>108</v>
      </c>
      <c r="M18" s="393"/>
      <c r="N18" s="394"/>
      <c r="O18" s="388"/>
      <c r="P18" s="395"/>
      <c r="Q18" s="384"/>
      <c r="R18" s="392" t="s">
        <v>108</v>
      </c>
      <c r="S18" s="393"/>
      <c r="T18" s="394"/>
      <c r="U18" s="396"/>
      <c r="V18" s="395"/>
      <c r="W18" s="384"/>
      <c r="X18" s="392" t="s">
        <v>265</v>
      </c>
      <c r="Y18" s="393"/>
      <c r="Z18" s="394"/>
      <c r="AA18" s="396"/>
      <c r="AB18" s="395"/>
      <c r="AC18" s="349"/>
      <c r="AD18" s="352"/>
      <c r="AE18" s="12"/>
    </row>
    <row r="19" spans="1:31">
      <c r="A19" s="384" t="s">
        <v>46</v>
      </c>
      <c r="B19" s="385"/>
      <c r="C19" s="386"/>
      <c r="D19" s="387"/>
      <c r="E19" s="388"/>
      <c r="F19" s="387"/>
      <c r="G19" s="384"/>
      <c r="H19" s="389"/>
      <c r="I19" s="390" t="str">
        <f t="shared" si="0"/>
        <v/>
      </c>
      <c r="J19" s="391"/>
      <c r="K19" s="384"/>
      <c r="L19" s="392" t="s">
        <v>108</v>
      </c>
      <c r="M19" s="393"/>
      <c r="N19" s="394"/>
      <c r="O19" s="388"/>
      <c r="P19" s="395"/>
      <c r="Q19" s="384"/>
      <c r="R19" s="392" t="s">
        <v>108</v>
      </c>
      <c r="S19" s="393"/>
      <c r="T19" s="394"/>
      <c r="U19" s="396"/>
      <c r="V19" s="395"/>
      <c r="W19" s="384"/>
      <c r="X19" s="392" t="s">
        <v>265</v>
      </c>
      <c r="Y19" s="393"/>
      <c r="Z19" s="394"/>
      <c r="AA19" s="396"/>
      <c r="AB19" s="395"/>
      <c r="AC19" s="349"/>
      <c r="AD19" s="352"/>
      <c r="AE19" s="12"/>
    </row>
    <row r="20" spans="1:31">
      <c r="A20" s="384" t="s">
        <v>46</v>
      </c>
      <c r="B20" s="385"/>
      <c r="C20" s="386"/>
      <c r="D20" s="387"/>
      <c r="E20" s="388"/>
      <c r="F20" s="387"/>
      <c r="G20" s="384"/>
      <c r="H20" s="389"/>
      <c r="I20" s="390" t="str">
        <f t="shared" si="0"/>
        <v/>
      </c>
      <c r="J20" s="391"/>
      <c r="K20" s="384"/>
      <c r="L20" s="392" t="s">
        <v>108</v>
      </c>
      <c r="M20" s="393"/>
      <c r="N20" s="394"/>
      <c r="O20" s="388"/>
      <c r="P20" s="395"/>
      <c r="Q20" s="384"/>
      <c r="R20" s="392" t="s">
        <v>108</v>
      </c>
      <c r="S20" s="393"/>
      <c r="T20" s="394"/>
      <c r="U20" s="396"/>
      <c r="V20" s="395"/>
      <c r="W20" s="384"/>
      <c r="X20" s="392" t="s">
        <v>265</v>
      </c>
      <c r="Y20" s="393"/>
      <c r="Z20" s="394"/>
      <c r="AA20" s="396"/>
      <c r="AB20" s="395"/>
      <c r="AC20" s="349"/>
      <c r="AD20" s="352"/>
      <c r="AE20" s="12"/>
    </row>
    <row r="21" spans="1:31">
      <c r="A21" s="384" t="s">
        <v>46</v>
      </c>
      <c r="B21" s="385"/>
      <c r="C21" s="386"/>
      <c r="D21" s="387"/>
      <c r="E21" s="388"/>
      <c r="F21" s="387"/>
      <c r="G21" s="384"/>
      <c r="H21" s="389"/>
      <c r="I21" s="390" t="str">
        <f t="shared" si="0"/>
        <v/>
      </c>
      <c r="J21" s="391"/>
      <c r="K21" s="384"/>
      <c r="L21" s="392" t="s">
        <v>108</v>
      </c>
      <c r="M21" s="393"/>
      <c r="N21" s="394"/>
      <c r="O21" s="388"/>
      <c r="P21" s="395"/>
      <c r="Q21" s="384"/>
      <c r="R21" s="392" t="s">
        <v>108</v>
      </c>
      <c r="S21" s="393"/>
      <c r="T21" s="394"/>
      <c r="U21" s="396"/>
      <c r="V21" s="395"/>
      <c r="W21" s="384"/>
      <c r="X21" s="392" t="s">
        <v>265</v>
      </c>
      <c r="Y21" s="393"/>
      <c r="Z21" s="394"/>
      <c r="AA21" s="396"/>
      <c r="AB21" s="395"/>
      <c r="AC21" s="349"/>
      <c r="AD21" s="352"/>
      <c r="AE21" s="12"/>
    </row>
    <row r="22" spans="1:31">
      <c r="A22" s="384" t="s">
        <v>46</v>
      </c>
      <c r="B22" s="385"/>
      <c r="C22" s="386"/>
      <c r="D22" s="387"/>
      <c r="E22" s="388"/>
      <c r="F22" s="387"/>
      <c r="G22" s="384"/>
      <c r="H22" s="389"/>
      <c r="I22" s="390" t="str">
        <f t="shared" si="0"/>
        <v/>
      </c>
      <c r="J22" s="391" t="str">
        <f>IF(B22="","",基本データ入力!$D$9)</f>
        <v/>
      </c>
      <c r="K22" s="384"/>
      <c r="L22" s="392" t="s">
        <v>108</v>
      </c>
      <c r="M22" s="393"/>
      <c r="N22" s="394"/>
      <c r="O22" s="388"/>
      <c r="P22" s="395"/>
      <c r="Q22" s="384"/>
      <c r="R22" s="392" t="s">
        <v>108</v>
      </c>
      <c r="S22" s="393"/>
      <c r="T22" s="394"/>
      <c r="U22" s="396"/>
      <c r="V22" s="395"/>
      <c r="W22" s="384"/>
      <c r="X22" s="392" t="s">
        <v>265</v>
      </c>
      <c r="Y22" s="393"/>
      <c r="Z22" s="394"/>
      <c r="AA22" s="396"/>
      <c r="AB22" s="395"/>
      <c r="AC22" s="349"/>
      <c r="AD22" s="352"/>
      <c r="AE22" s="12"/>
    </row>
    <row r="23" spans="1:31">
      <c r="A23" s="384" t="s">
        <v>46</v>
      </c>
      <c r="B23" s="385"/>
      <c r="C23" s="386"/>
      <c r="D23" s="387"/>
      <c r="E23" s="388"/>
      <c r="F23" s="387"/>
      <c r="G23" s="384"/>
      <c r="H23" s="389"/>
      <c r="I23" s="390" t="str">
        <f t="shared" si="0"/>
        <v/>
      </c>
      <c r="J23" s="391" t="str">
        <f>IF(B23="","",基本データ入力!$D$9)</f>
        <v/>
      </c>
      <c r="K23" s="384"/>
      <c r="L23" s="392" t="s">
        <v>108</v>
      </c>
      <c r="M23" s="393"/>
      <c r="N23" s="394"/>
      <c r="O23" s="388"/>
      <c r="P23" s="395"/>
      <c r="Q23" s="384"/>
      <c r="R23" s="392" t="s">
        <v>108</v>
      </c>
      <c r="S23" s="393"/>
      <c r="T23" s="394"/>
      <c r="U23" s="396"/>
      <c r="V23" s="395"/>
      <c r="W23" s="384"/>
      <c r="X23" s="392" t="s">
        <v>265</v>
      </c>
      <c r="Y23" s="393"/>
      <c r="Z23" s="394"/>
      <c r="AA23" s="396"/>
      <c r="AB23" s="395"/>
      <c r="AC23" s="349"/>
      <c r="AD23" s="352"/>
      <c r="AE23" s="12"/>
    </row>
    <row r="24" spans="1:31">
      <c r="A24" s="384" t="s">
        <v>46</v>
      </c>
      <c r="B24" s="385"/>
      <c r="C24" s="386"/>
      <c r="D24" s="387"/>
      <c r="E24" s="388"/>
      <c r="F24" s="387"/>
      <c r="G24" s="384"/>
      <c r="H24" s="389"/>
      <c r="I24" s="390" t="str">
        <f t="shared" si="0"/>
        <v/>
      </c>
      <c r="J24" s="391" t="str">
        <f>IF(B24="","",基本データ入力!$D$9)</f>
        <v/>
      </c>
      <c r="K24" s="384"/>
      <c r="L24" s="392" t="s">
        <v>108</v>
      </c>
      <c r="M24" s="393"/>
      <c r="N24" s="394"/>
      <c r="O24" s="388"/>
      <c r="P24" s="395"/>
      <c r="Q24" s="384"/>
      <c r="R24" s="392" t="s">
        <v>108</v>
      </c>
      <c r="S24" s="393"/>
      <c r="T24" s="394"/>
      <c r="U24" s="396"/>
      <c r="V24" s="395"/>
      <c r="W24" s="384"/>
      <c r="X24" s="392" t="s">
        <v>265</v>
      </c>
      <c r="Y24" s="393"/>
      <c r="Z24" s="394"/>
      <c r="AA24" s="396"/>
      <c r="AB24" s="395"/>
      <c r="AC24" s="349"/>
      <c r="AD24" s="352"/>
      <c r="AE24" s="12"/>
    </row>
    <row r="25" spans="1:31">
      <c r="A25" s="384" t="s">
        <v>46</v>
      </c>
      <c r="B25" s="385"/>
      <c r="C25" s="386"/>
      <c r="D25" s="387"/>
      <c r="E25" s="388"/>
      <c r="F25" s="387"/>
      <c r="G25" s="384"/>
      <c r="H25" s="389"/>
      <c r="I25" s="390" t="str">
        <f t="shared" si="0"/>
        <v/>
      </c>
      <c r="J25" s="391" t="str">
        <f>IF(B25="","",基本データ入力!$D$9)</f>
        <v/>
      </c>
      <c r="K25" s="384"/>
      <c r="L25" s="392" t="s">
        <v>108</v>
      </c>
      <c r="M25" s="393"/>
      <c r="N25" s="394"/>
      <c r="O25" s="388"/>
      <c r="P25" s="395"/>
      <c r="Q25" s="384"/>
      <c r="R25" s="392" t="s">
        <v>108</v>
      </c>
      <c r="S25" s="393"/>
      <c r="T25" s="394"/>
      <c r="U25" s="396"/>
      <c r="V25" s="395"/>
      <c r="W25" s="384"/>
      <c r="X25" s="392" t="s">
        <v>265</v>
      </c>
      <c r="Y25" s="393"/>
      <c r="Z25" s="394"/>
      <c r="AA25" s="396"/>
      <c r="AB25" s="395"/>
      <c r="AC25" s="349"/>
      <c r="AD25" s="352"/>
      <c r="AE25" s="12"/>
    </row>
    <row r="26" spans="1:31">
      <c r="A26" s="384" t="s">
        <v>46</v>
      </c>
      <c r="B26" s="385"/>
      <c r="C26" s="386"/>
      <c r="D26" s="387"/>
      <c r="E26" s="388"/>
      <c r="F26" s="387"/>
      <c r="G26" s="384"/>
      <c r="H26" s="389"/>
      <c r="I26" s="390" t="str">
        <f t="shared" si="0"/>
        <v/>
      </c>
      <c r="J26" s="391" t="str">
        <f>IF(B26="","",基本データ入力!$D$9)</f>
        <v/>
      </c>
      <c r="K26" s="384"/>
      <c r="L26" s="392" t="s">
        <v>108</v>
      </c>
      <c r="M26" s="393"/>
      <c r="N26" s="394"/>
      <c r="O26" s="388"/>
      <c r="P26" s="395"/>
      <c r="Q26" s="384"/>
      <c r="R26" s="392" t="s">
        <v>108</v>
      </c>
      <c r="S26" s="393"/>
      <c r="T26" s="394"/>
      <c r="U26" s="396"/>
      <c r="V26" s="395"/>
      <c r="W26" s="384"/>
      <c r="X26" s="392" t="s">
        <v>265</v>
      </c>
      <c r="Y26" s="393"/>
      <c r="Z26" s="394"/>
      <c r="AA26" s="396"/>
      <c r="AB26" s="395"/>
      <c r="AC26" s="349"/>
      <c r="AD26" s="352"/>
      <c r="AE26" s="12"/>
    </row>
    <row r="27" spans="1:31" ht="12.75" customHeight="1">
      <c r="A27" s="384" t="s">
        <v>46</v>
      </c>
      <c r="B27" s="385"/>
      <c r="C27" s="386"/>
      <c r="D27" s="387"/>
      <c r="E27" s="388"/>
      <c r="F27" s="387"/>
      <c r="G27" s="384"/>
      <c r="H27" s="389"/>
      <c r="I27" s="390" t="str">
        <f t="shared" si="0"/>
        <v/>
      </c>
      <c r="J27" s="391" t="str">
        <f>IF(B27="","",基本データ入力!$D$9)</f>
        <v/>
      </c>
      <c r="K27" s="384"/>
      <c r="L27" s="392" t="s">
        <v>108</v>
      </c>
      <c r="M27" s="393"/>
      <c r="N27" s="394"/>
      <c r="O27" s="388"/>
      <c r="P27" s="395"/>
      <c r="Q27" s="384"/>
      <c r="R27" s="392" t="s">
        <v>108</v>
      </c>
      <c r="S27" s="393"/>
      <c r="T27" s="394"/>
      <c r="U27" s="396"/>
      <c r="V27" s="395"/>
      <c r="W27" s="384"/>
      <c r="X27" s="392" t="s">
        <v>265</v>
      </c>
      <c r="Y27" s="393"/>
      <c r="Z27" s="394"/>
      <c r="AA27" s="396"/>
      <c r="AB27" s="395"/>
      <c r="AC27" s="349"/>
      <c r="AD27" s="352"/>
      <c r="AE27" s="12"/>
    </row>
    <row r="28" spans="1:31">
      <c r="A28" s="384" t="s">
        <v>46</v>
      </c>
      <c r="B28" s="385"/>
      <c r="C28" s="386"/>
      <c r="D28" s="387"/>
      <c r="E28" s="388"/>
      <c r="F28" s="387"/>
      <c r="G28" s="384"/>
      <c r="H28" s="389"/>
      <c r="I28" s="390" t="str">
        <f t="shared" si="0"/>
        <v/>
      </c>
      <c r="J28" s="391" t="str">
        <f>IF(B28="","",基本データ入力!$D$9)</f>
        <v/>
      </c>
      <c r="K28" s="384"/>
      <c r="L28" s="392" t="s">
        <v>108</v>
      </c>
      <c r="M28" s="393"/>
      <c r="N28" s="394"/>
      <c r="O28" s="388"/>
      <c r="P28" s="395"/>
      <c r="Q28" s="384"/>
      <c r="R28" s="392" t="s">
        <v>108</v>
      </c>
      <c r="S28" s="393"/>
      <c r="T28" s="394"/>
      <c r="U28" s="396"/>
      <c r="V28" s="395"/>
      <c r="W28" s="384"/>
      <c r="X28" s="392" t="s">
        <v>265</v>
      </c>
      <c r="Y28" s="393"/>
      <c r="Z28" s="394"/>
      <c r="AA28" s="396"/>
      <c r="AB28" s="395"/>
      <c r="AC28" s="349"/>
      <c r="AD28" s="352"/>
      <c r="AE28" s="12"/>
    </row>
    <row r="29" spans="1:31">
      <c r="A29" s="384" t="s">
        <v>46</v>
      </c>
      <c r="B29" s="385"/>
      <c r="C29" s="386"/>
      <c r="D29" s="387"/>
      <c r="E29" s="388"/>
      <c r="F29" s="387"/>
      <c r="G29" s="384"/>
      <c r="H29" s="389"/>
      <c r="I29" s="390" t="str">
        <f t="shared" si="0"/>
        <v/>
      </c>
      <c r="J29" s="391" t="str">
        <f>IF(B29="","",基本データ入力!$D$9)</f>
        <v/>
      </c>
      <c r="K29" s="384"/>
      <c r="L29" s="392" t="s">
        <v>108</v>
      </c>
      <c r="M29" s="393"/>
      <c r="N29" s="394"/>
      <c r="O29" s="388"/>
      <c r="P29" s="395"/>
      <c r="Q29" s="384"/>
      <c r="R29" s="392" t="s">
        <v>108</v>
      </c>
      <c r="S29" s="393"/>
      <c r="T29" s="394"/>
      <c r="U29" s="396"/>
      <c r="V29" s="395"/>
      <c r="W29" s="384"/>
      <c r="X29" s="392" t="s">
        <v>265</v>
      </c>
      <c r="Y29" s="393"/>
      <c r="Z29" s="394"/>
      <c r="AA29" s="396"/>
      <c r="AB29" s="395"/>
      <c r="AC29" s="349"/>
      <c r="AD29" s="352"/>
      <c r="AE29" s="12"/>
    </row>
    <row r="30" spans="1:31">
      <c r="A30" s="384" t="s">
        <v>46</v>
      </c>
      <c r="B30" s="385"/>
      <c r="C30" s="386"/>
      <c r="D30" s="387"/>
      <c r="E30" s="388"/>
      <c r="F30" s="387"/>
      <c r="G30" s="384"/>
      <c r="H30" s="389"/>
      <c r="I30" s="390" t="str">
        <f t="shared" si="0"/>
        <v/>
      </c>
      <c r="J30" s="391" t="str">
        <f>IF(B30="","",基本データ入力!$D$9)</f>
        <v/>
      </c>
      <c r="K30" s="384"/>
      <c r="L30" s="392" t="s">
        <v>108</v>
      </c>
      <c r="M30" s="393"/>
      <c r="N30" s="394"/>
      <c r="O30" s="388"/>
      <c r="P30" s="395"/>
      <c r="Q30" s="384"/>
      <c r="R30" s="392" t="s">
        <v>108</v>
      </c>
      <c r="S30" s="393"/>
      <c r="T30" s="394"/>
      <c r="U30" s="396"/>
      <c r="V30" s="395"/>
      <c r="W30" s="384"/>
      <c r="X30" s="392" t="s">
        <v>265</v>
      </c>
      <c r="Y30" s="393"/>
      <c r="Z30" s="394"/>
      <c r="AA30" s="396"/>
      <c r="AB30" s="395"/>
      <c r="AC30" s="349"/>
      <c r="AD30" s="352"/>
      <c r="AE30" s="12"/>
    </row>
    <row r="31" spans="1:31">
      <c r="A31" s="384" t="s">
        <v>46</v>
      </c>
      <c r="B31" s="385"/>
      <c r="C31" s="386"/>
      <c r="D31" s="387"/>
      <c r="E31" s="388"/>
      <c r="F31" s="387"/>
      <c r="G31" s="384"/>
      <c r="H31" s="389"/>
      <c r="I31" s="390" t="str">
        <f t="shared" si="0"/>
        <v/>
      </c>
      <c r="J31" s="391" t="str">
        <f>IF(B31="","",基本データ入力!$D$9)</f>
        <v/>
      </c>
      <c r="K31" s="384"/>
      <c r="L31" s="392" t="s">
        <v>108</v>
      </c>
      <c r="M31" s="393"/>
      <c r="N31" s="394"/>
      <c r="O31" s="388"/>
      <c r="P31" s="395"/>
      <c r="Q31" s="384"/>
      <c r="R31" s="392" t="s">
        <v>108</v>
      </c>
      <c r="S31" s="393"/>
      <c r="T31" s="394"/>
      <c r="U31" s="396"/>
      <c r="V31" s="395"/>
      <c r="W31" s="384"/>
      <c r="X31" s="392" t="s">
        <v>265</v>
      </c>
      <c r="Y31" s="393"/>
      <c r="Z31" s="394"/>
      <c r="AA31" s="396"/>
      <c r="AB31" s="395"/>
      <c r="AC31" s="349"/>
      <c r="AD31" s="352"/>
      <c r="AE31" s="12"/>
    </row>
    <row r="32" spans="1:31">
      <c r="A32" s="384" t="s">
        <v>46</v>
      </c>
      <c r="B32" s="385"/>
      <c r="C32" s="386"/>
      <c r="D32" s="387"/>
      <c r="E32" s="388"/>
      <c r="F32" s="387"/>
      <c r="G32" s="384"/>
      <c r="H32" s="389"/>
      <c r="I32" s="390" t="str">
        <f t="shared" si="0"/>
        <v/>
      </c>
      <c r="J32" s="391" t="str">
        <f>IF(B32="","",基本データ入力!$D$9)</f>
        <v/>
      </c>
      <c r="K32" s="384"/>
      <c r="L32" s="392" t="s">
        <v>108</v>
      </c>
      <c r="M32" s="393"/>
      <c r="N32" s="394"/>
      <c r="O32" s="388"/>
      <c r="P32" s="395"/>
      <c r="Q32" s="384"/>
      <c r="R32" s="392" t="s">
        <v>108</v>
      </c>
      <c r="S32" s="393"/>
      <c r="T32" s="394"/>
      <c r="U32" s="396"/>
      <c r="V32" s="395"/>
      <c r="W32" s="384"/>
      <c r="X32" s="392" t="s">
        <v>265</v>
      </c>
      <c r="Y32" s="393"/>
      <c r="Z32" s="394"/>
      <c r="AA32" s="396"/>
      <c r="AB32" s="395"/>
      <c r="AC32" s="349"/>
      <c r="AD32" s="352"/>
      <c r="AE32" s="12"/>
    </row>
    <row r="33" spans="1:31">
      <c r="A33" s="384" t="s">
        <v>46</v>
      </c>
      <c r="B33" s="385"/>
      <c r="C33" s="386"/>
      <c r="D33" s="387"/>
      <c r="E33" s="388"/>
      <c r="F33" s="387"/>
      <c r="G33" s="384"/>
      <c r="H33" s="389"/>
      <c r="I33" s="390" t="str">
        <f t="shared" si="0"/>
        <v/>
      </c>
      <c r="J33" s="391" t="str">
        <f>IF(B33="","",基本データ入力!$D$9)</f>
        <v/>
      </c>
      <c r="K33" s="384"/>
      <c r="L33" s="392" t="s">
        <v>108</v>
      </c>
      <c r="M33" s="393"/>
      <c r="N33" s="394"/>
      <c r="O33" s="388"/>
      <c r="P33" s="395"/>
      <c r="Q33" s="384"/>
      <c r="R33" s="392" t="s">
        <v>108</v>
      </c>
      <c r="S33" s="393"/>
      <c r="T33" s="394"/>
      <c r="U33" s="396"/>
      <c r="V33" s="395"/>
      <c r="W33" s="384"/>
      <c r="X33" s="392" t="s">
        <v>265</v>
      </c>
      <c r="Y33" s="393"/>
      <c r="Z33" s="394"/>
      <c r="AA33" s="396"/>
      <c r="AB33" s="395"/>
      <c r="AC33" s="349"/>
      <c r="AD33" s="352"/>
      <c r="AE33" s="12"/>
    </row>
    <row r="34" spans="1:31">
      <c r="A34" s="384" t="s">
        <v>46</v>
      </c>
      <c r="B34" s="385"/>
      <c r="C34" s="386"/>
      <c r="D34" s="387"/>
      <c r="E34" s="388"/>
      <c r="F34" s="387"/>
      <c r="G34" s="384"/>
      <c r="H34" s="389"/>
      <c r="I34" s="390" t="str">
        <f t="shared" si="0"/>
        <v/>
      </c>
      <c r="J34" s="391" t="str">
        <f>IF(B34="","",基本データ入力!$D$9)</f>
        <v/>
      </c>
      <c r="K34" s="384"/>
      <c r="L34" s="392" t="s">
        <v>108</v>
      </c>
      <c r="M34" s="393"/>
      <c r="N34" s="394"/>
      <c r="O34" s="388"/>
      <c r="P34" s="395"/>
      <c r="Q34" s="384"/>
      <c r="R34" s="392" t="s">
        <v>108</v>
      </c>
      <c r="S34" s="393"/>
      <c r="T34" s="394"/>
      <c r="U34" s="396"/>
      <c r="V34" s="395"/>
      <c r="W34" s="384"/>
      <c r="X34" s="392" t="s">
        <v>265</v>
      </c>
      <c r="Y34" s="393"/>
      <c r="Z34" s="394"/>
      <c r="AA34" s="396"/>
      <c r="AB34" s="395"/>
      <c r="AC34" s="349"/>
      <c r="AD34" s="352"/>
      <c r="AE34" s="12"/>
    </row>
    <row r="35" spans="1:31">
      <c r="A35" s="384" t="s">
        <v>46</v>
      </c>
      <c r="B35" s="385"/>
      <c r="C35" s="386"/>
      <c r="D35" s="387"/>
      <c r="E35" s="388"/>
      <c r="F35" s="387"/>
      <c r="G35" s="384"/>
      <c r="H35" s="389"/>
      <c r="I35" s="390" t="str">
        <f t="shared" si="0"/>
        <v/>
      </c>
      <c r="J35" s="391" t="str">
        <f>IF(B35="","",基本データ入力!$D$9)</f>
        <v/>
      </c>
      <c r="K35" s="384"/>
      <c r="L35" s="392" t="s">
        <v>108</v>
      </c>
      <c r="M35" s="393"/>
      <c r="N35" s="394"/>
      <c r="O35" s="388"/>
      <c r="P35" s="395"/>
      <c r="Q35" s="384"/>
      <c r="R35" s="392" t="s">
        <v>108</v>
      </c>
      <c r="S35" s="393"/>
      <c r="T35" s="394"/>
      <c r="U35" s="396"/>
      <c r="V35" s="395"/>
      <c r="W35" s="384"/>
      <c r="X35" s="392" t="s">
        <v>265</v>
      </c>
      <c r="Y35" s="393"/>
      <c r="Z35" s="394"/>
      <c r="AA35" s="396"/>
      <c r="AB35" s="395"/>
      <c r="AC35" s="349"/>
      <c r="AD35" s="352"/>
      <c r="AE35" s="12"/>
    </row>
    <row r="36" spans="1:31">
      <c r="A36" s="384" t="s">
        <v>46</v>
      </c>
      <c r="B36" s="385"/>
      <c r="C36" s="386"/>
      <c r="D36" s="387"/>
      <c r="E36" s="388"/>
      <c r="F36" s="387"/>
      <c r="G36" s="384"/>
      <c r="H36" s="389"/>
      <c r="I36" s="390" t="str">
        <f t="shared" si="0"/>
        <v/>
      </c>
      <c r="J36" s="391" t="str">
        <f>IF(B36="","",基本データ入力!$D$9)</f>
        <v/>
      </c>
      <c r="K36" s="384"/>
      <c r="L36" s="392" t="s">
        <v>108</v>
      </c>
      <c r="M36" s="393"/>
      <c r="N36" s="394"/>
      <c r="O36" s="388"/>
      <c r="P36" s="395"/>
      <c r="Q36" s="384"/>
      <c r="R36" s="392" t="s">
        <v>108</v>
      </c>
      <c r="S36" s="393"/>
      <c r="T36" s="394"/>
      <c r="U36" s="396"/>
      <c r="V36" s="395"/>
      <c r="W36" s="384"/>
      <c r="X36" s="392" t="s">
        <v>265</v>
      </c>
      <c r="Y36" s="393"/>
      <c r="Z36" s="394"/>
      <c r="AA36" s="396"/>
      <c r="AB36" s="395"/>
      <c r="AC36" s="349"/>
      <c r="AD36" s="352"/>
      <c r="AE36" s="12"/>
    </row>
    <row r="37" spans="1:31">
      <c r="A37" s="384" t="s">
        <v>46</v>
      </c>
      <c r="B37" s="385"/>
      <c r="C37" s="386"/>
      <c r="D37" s="387"/>
      <c r="E37" s="388"/>
      <c r="F37" s="387"/>
      <c r="G37" s="384"/>
      <c r="H37" s="389"/>
      <c r="I37" s="390" t="str">
        <f t="shared" si="0"/>
        <v/>
      </c>
      <c r="J37" s="391" t="str">
        <f>IF(B37="","",基本データ入力!$D$9)</f>
        <v/>
      </c>
      <c r="K37" s="384"/>
      <c r="L37" s="392" t="s">
        <v>108</v>
      </c>
      <c r="M37" s="393"/>
      <c r="N37" s="394"/>
      <c r="O37" s="388"/>
      <c r="P37" s="395"/>
      <c r="Q37" s="384"/>
      <c r="R37" s="392" t="s">
        <v>108</v>
      </c>
      <c r="S37" s="393"/>
      <c r="T37" s="394"/>
      <c r="U37" s="396"/>
      <c r="V37" s="395"/>
      <c r="W37" s="384"/>
      <c r="X37" s="392" t="s">
        <v>265</v>
      </c>
      <c r="Y37" s="393"/>
      <c r="Z37" s="394"/>
      <c r="AA37" s="396"/>
      <c r="AB37" s="395"/>
      <c r="AC37" s="349"/>
      <c r="AD37" s="352"/>
      <c r="AE37" s="12"/>
    </row>
    <row r="38" spans="1:31">
      <c r="A38" s="384" t="s">
        <v>46</v>
      </c>
      <c r="B38" s="385"/>
      <c r="C38" s="386"/>
      <c r="D38" s="387"/>
      <c r="E38" s="388"/>
      <c r="F38" s="387"/>
      <c r="G38" s="384"/>
      <c r="H38" s="389"/>
      <c r="I38" s="390" t="str">
        <f t="shared" si="0"/>
        <v/>
      </c>
      <c r="J38" s="391" t="str">
        <f>IF(B38="","",基本データ入力!$D$9)</f>
        <v/>
      </c>
      <c r="K38" s="384"/>
      <c r="L38" s="392" t="s">
        <v>108</v>
      </c>
      <c r="M38" s="393"/>
      <c r="N38" s="394"/>
      <c r="O38" s="388"/>
      <c r="P38" s="395"/>
      <c r="Q38" s="384"/>
      <c r="R38" s="392" t="s">
        <v>108</v>
      </c>
      <c r="S38" s="393"/>
      <c r="T38" s="394"/>
      <c r="U38" s="396"/>
      <c r="V38" s="395"/>
      <c r="W38" s="384"/>
      <c r="X38" s="392" t="s">
        <v>265</v>
      </c>
      <c r="Y38" s="393"/>
      <c r="Z38" s="394"/>
      <c r="AA38" s="396"/>
      <c r="AB38" s="395"/>
      <c r="AC38" s="349"/>
      <c r="AD38" s="352"/>
      <c r="AE38" s="12"/>
    </row>
    <row r="39" spans="1:31">
      <c r="A39" s="384" t="s">
        <v>46</v>
      </c>
      <c r="B39" s="385"/>
      <c r="C39" s="386"/>
      <c r="D39" s="387"/>
      <c r="E39" s="388"/>
      <c r="F39" s="387"/>
      <c r="G39" s="384"/>
      <c r="H39" s="389"/>
      <c r="I39" s="390" t="str">
        <f t="shared" si="0"/>
        <v/>
      </c>
      <c r="J39" s="391" t="str">
        <f>IF(B39="","",基本データ入力!$D$9)</f>
        <v/>
      </c>
      <c r="K39" s="384"/>
      <c r="L39" s="392" t="s">
        <v>108</v>
      </c>
      <c r="M39" s="393"/>
      <c r="N39" s="394"/>
      <c r="O39" s="388"/>
      <c r="P39" s="395"/>
      <c r="Q39" s="384"/>
      <c r="R39" s="392" t="s">
        <v>108</v>
      </c>
      <c r="S39" s="393"/>
      <c r="T39" s="394"/>
      <c r="U39" s="396"/>
      <c r="V39" s="395"/>
      <c r="W39" s="384"/>
      <c r="X39" s="392" t="s">
        <v>265</v>
      </c>
      <c r="Y39" s="393"/>
      <c r="Z39" s="394"/>
      <c r="AA39" s="396"/>
      <c r="AB39" s="395"/>
      <c r="AC39" s="349"/>
      <c r="AD39" s="352"/>
      <c r="AE39" s="12"/>
    </row>
    <row r="40" spans="1:31">
      <c r="A40" s="384" t="s">
        <v>46</v>
      </c>
      <c r="B40" s="385"/>
      <c r="C40" s="386"/>
      <c r="D40" s="387"/>
      <c r="E40" s="388"/>
      <c r="F40" s="387"/>
      <c r="G40" s="384"/>
      <c r="H40" s="389"/>
      <c r="I40" s="390" t="str">
        <f t="shared" si="0"/>
        <v/>
      </c>
      <c r="J40" s="391" t="str">
        <f>IF(B40="","",基本データ入力!$D$9)</f>
        <v/>
      </c>
      <c r="K40" s="384"/>
      <c r="L40" s="392" t="s">
        <v>108</v>
      </c>
      <c r="M40" s="393"/>
      <c r="N40" s="394"/>
      <c r="O40" s="388"/>
      <c r="P40" s="395"/>
      <c r="Q40" s="384"/>
      <c r="R40" s="392" t="s">
        <v>108</v>
      </c>
      <c r="S40" s="393"/>
      <c r="T40" s="394"/>
      <c r="U40" s="396"/>
      <c r="V40" s="395"/>
      <c r="W40" s="384"/>
      <c r="X40" s="392" t="s">
        <v>265</v>
      </c>
      <c r="Y40" s="393"/>
      <c r="Z40" s="394"/>
      <c r="AA40" s="396"/>
      <c r="AB40" s="395"/>
      <c r="AC40" s="349"/>
      <c r="AD40" s="352"/>
      <c r="AE40" s="12"/>
    </row>
    <row r="41" spans="1:31">
      <c r="A41" s="384" t="s">
        <v>46</v>
      </c>
      <c r="B41" s="385"/>
      <c r="C41" s="386"/>
      <c r="D41" s="387"/>
      <c r="E41" s="388"/>
      <c r="F41" s="387"/>
      <c r="G41" s="384"/>
      <c r="H41" s="389"/>
      <c r="I41" s="390" t="str">
        <f t="shared" si="0"/>
        <v/>
      </c>
      <c r="J41" s="391" t="str">
        <f>IF(B41="","",基本データ入力!$D$9)</f>
        <v/>
      </c>
      <c r="K41" s="384"/>
      <c r="L41" s="392" t="s">
        <v>108</v>
      </c>
      <c r="M41" s="393"/>
      <c r="N41" s="394"/>
      <c r="O41" s="388"/>
      <c r="P41" s="395"/>
      <c r="Q41" s="384"/>
      <c r="R41" s="392" t="s">
        <v>108</v>
      </c>
      <c r="S41" s="393"/>
      <c r="T41" s="394"/>
      <c r="U41" s="396"/>
      <c r="V41" s="395"/>
      <c r="W41" s="384"/>
      <c r="X41" s="392" t="s">
        <v>265</v>
      </c>
      <c r="Y41" s="393"/>
      <c r="Z41" s="394"/>
      <c r="AA41" s="396"/>
      <c r="AB41" s="395"/>
      <c r="AC41" s="349"/>
      <c r="AD41" s="352"/>
      <c r="AE41" s="12"/>
    </row>
    <row r="42" spans="1:31">
      <c r="A42" s="384" t="s">
        <v>46</v>
      </c>
      <c r="B42" s="385"/>
      <c r="C42" s="386"/>
      <c r="D42" s="387"/>
      <c r="E42" s="388"/>
      <c r="F42" s="387"/>
      <c r="G42" s="384"/>
      <c r="H42" s="389"/>
      <c r="I42" s="390" t="str">
        <f t="shared" si="0"/>
        <v/>
      </c>
      <c r="J42" s="391" t="str">
        <f>IF(B42="","",基本データ入力!$D$9)</f>
        <v/>
      </c>
      <c r="K42" s="384"/>
      <c r="L42" s="392" t="s">
        <v>108</v>
      </c>
      <c r="M42" s="393"/>
      <c r="N42" s="394"/>
      <c r="O42" s="388"/>
      <c r="P42" s="395"/>
      <c r="Q42" s="384"/>
      <c r="R42" s="392" t="s">
        <v>108</v>
      </c>
      <c r="S42" s="393"/>
      <c r="T42" s="394"/>
      <c r="U42" s="396"/>
      <c r="V42" s="395"/>
      <c r="W42" s="384"/>
      <c r="X42" s="392" t="s">
        <v>265</v>
      </c>
      <c r="Y42" s="393"/>
      <c r="Z42" s="394"/>
      <c r="AA42" s="396"/>
      <c r="AB42" s="395"/>
      <c r="AC42" s="349"/>
      <c r="AD42" s="352"/>
      <c r="AE42" s="12"/>
    </row>
    <row r="43" spans="1:31">
      <c r="A43" s="384" t="s">
        <v>46</v>
      </c>
      <c r="B43" s="385"/>
      <c r="C43" s="386"/>
      <c r="D43" s="387"/>
      <c r="E43" s="388"/>
      <c r="F43" s="387"/>
      <c r="G43" s="384"/>
      <c r="H43" s="389"/>
      <c r="I43" s="390" t="str">
        <f t="shared" si="0"/>
        <v/>
      </c>
      <c r="J43" s="391" t="str">
        <f>IF(B43="","",基本データ入力!$D$9)</f>
        <v/>
      </c>
      <c r="K43" s="384"/>
      <c r="L43" s="392" t="s">
        <v>108</v>
      </c>
      <c r="M43" s="393"/>
      <c r="N43" s="394"/>
      <c r="O43" s="388"/>
      <c r="P43" s="395"/>
      <c r="Q43" s="384"/>
      <c r="R43" s="392" t="s">
        <v>108</v>
      </c>
      <c r="S43" s="393"/>
      <c r="T43" s="394"/>
      <c r="U43" s="396"/>
      <c r="V43" s="395"/>
      <c r="W43" s="384"/>
      <c r="X43" s="392" t="s">
        <v>265</v>
      </c>
      <c r="Y43" s="393"/>
      <c r="Z43" s="394"/>
      <c r="AA43" s="396"/>
      <c r="AB43" s="395"/>
      <c r="AC43" s="349"/>
      <c r="AD43" s="352"/>
      <c r="AE43" s="12"/>
    </row>
    <row r="44" spans="1:31">
      <c r="A44" s="384" t="s">
        <v>46</v>
      </c>
      <c r="B44" s="385"/>
      <c r="C44" s="386"/>
      <c r="D44" s="387"/>
      <c r="E44" s="388"/>
      <c r="F44" s="387"/>
      <c r="G44" s="384"/>
      <c r="H44" s="389"/>
      <c r="I44" s="390" t="str">
        <f t="shared" si="0"/>
        <v/>
      </c>
      <c r="J44" s="391" t="str">
        <f>IF(B44="","",基本データ入力!$D$9)</f>
        <v/>
      </c>
      <c r="K44" s="384"/>
      <c r="L44" s="392" t="s">
        <v>108</v>
      </c>
      <c r="M44" s="393"/>
      <c r="N44" s="394"/>
      <c r="O44" s="388"/>
      <c r="P44" s="395"/>
      <c r="Q44" s="384"/>
      <c r="R44" s="392" t="s">
        <v>108</v>
      </c>
      <c r="S44" s="393"/>
      <c r="T44" s="394"/>
      <c r="U44" s="396"/>
      <c r="V44" s="395"/>
      <c r="W44" s="384"/>
      <c r="X44" s="392" t="s">
        <v>265</v>
      </c>
      <c r="Y44" s="393"/>
      <c r="Z44" s="394"/>
      <c r="AA44" s="396"/>
      <c r="AB44" s="395"/>
      <c r="AC44" s="349"/>
      <c r="AD44" s="352"/>
      <c r="AE44" s="12"/>
    </row>
    <row r="45" spans="1:31">
      <c r="A45" s="384" t="s">
        <v>46</v>
      </c>
      <c r="B45" s="385"/>
      <c r="C45" s="386"/>
      <c r="D45" s="387"/>
      <c r="E45" s="388"/>
      <c r="F45" s="387"/>
      <c r="G45" s="384"/>
      <c r="H45" s="389"/>
      <c r="I45" s="390" t="str">
        <f t="shared" si="0"/>
        <v/>
      </c>
      <c r="J45" s="391" t="str">
        <f>IF(B45="","",基本データ入力!$D$9)</f>
        <v/>
      </c>
      <c r="K45" s="384"/>
      <c r="L45" s="392" t="s">
        <v>108</v>
      </c>
      <c r="M45" s="393"/>
      <c r="N45" s="394"/>
      <c r="O45" s="388"/>
      <c r="P45" s="395"/>
      <c r="Q45" s="384"/>
      <c r="R45" s="392" t="s">
        <v>108</v>
      </c>
      <c r="S45" s="393"/>
      <c r="T45" s="394"/>
      <c r="U45" s="396"/>
      <c r="V45" s="395"/>
      <c r="W45" s="384"/>
      <c r="X45" s="392" t="s">
        <v>265</v>
      </c>
      <c r="Y45" s="393"/>
      <c r="Z45" s="394"/>
      <c r="AA45" s="396"/>
      <c r="AB45" s="395"/>
      <c r="AC45" s="349"/>
      <c r="AD45" s="352"/>
      <c r="AE45" s="12"/>
    </row>
    <row r="46" spans="1:31">
      <c r="A46" s="384" t="s">
        <v>46</v>
      </c>
      <c r="B46" s="385"/>
      <c r="C46" s="386"/>
      <c r="D46" s="387"/>
      <c r="E46" s="388"/>
      <c r="F46" s="387"/>
      <c r="G46" s="384"/>
      <c r="H46" s="389"/>
      <c r="I46" s="390" t="str">
        <f t="shared" si="0"/>
        <v/>
      </c>
      <c r="J46" s="391" t="str">
        <f>IF(B46="","",基本データ入力!$D$9)</f>
        <v/>
      </c>
      <c r="K46" s="384"/>
      <c r="L46" s="392" t="s">
        <v>108</v>
      </c>
      <c r="M46" s="393"/>
      <c r="N46" s="394"/>
      <c r="O46" s="388"/>
      <c r="P46" s="395"/>
      <c r="Q46" s="384"/>
      <c r="R46" s="392" t="s">
        <v>108</v>
      </c>
      <c r="S46" s="393"/>
      <c r="T46" s="394"/>
      <c r="U46" s="396"/>
      <c r="V46" s="395"/>
      <c r="W46" s="384"/>
      <c r="X46" s="392" t="s">
        <v>265</v>
      </c>
      <c r="Y46" s="393"/>
      <c r="Z46" s="394"/>
      <c r="AA46" s="396"/>
      <c r="AB46" s="395"/>
      <c r="AC46" s="349"/>
      <c r="AD46" s="352"/>
      <c r="AE46" s="12"/>
    </row>
    <row r="47" spans="1:31">
      <c r="A47" s="384" t="s">
        <v>46</v>
      </c>
      <c r="B47" s="385"/>
      <c r="C47" s="386"/>
      <c r="D47" s="387"/>
      <c r="E47" s="388"/>
      <c r="F47" s="387"/>
      <c r="G47" s="384"/>
      <c r="H47" s="389"/>
      <c r="I47" s="390" t="str">
        <f t="shared" si="0"/>
        <v/>
      </c>
      <c r="J47" s="391" t="str">
        <f>IF(B47="","",基本データ入力!$D$9)</f>
        <v/>
      </c>
      <c r="K47" s="384"/>
      <c r="L47" s="392" t="s">
        <v>108</v>
      </c>
      <c r="M47" s="393"/>
      <c r="N47" s="394"/>
      <c r="O47" s="388"/>
      <c r="P47" s="395"/>
      <c r="Q47" s="384"/>
      <c r="R47" s="392" t="s">
        <v>108</v>
      </c>
      <c r="S47" s="393"/>
      <c r="T47" s="394"/>
      <c r="U47" s="396"/>
      <c r="V47" s="395"/>
      <c r="W47" s="384"/>
      <c r="X47" s="392" t="s">
        <v>265</v>
      </c>
      <c r="Y47" s="393"/>
      <c r="Z47" s="394"/>
      <c r="AA47" s="396"/>
      <c r="AB47" s="395"/>
      <c r="AC47" s="349"/>
      <c r="AD47" s="352"/>
      <c r="AE47" s="12"/>
    </row>
    <row r="48" spans="1:31">
      <c r="A48" s="384" t="s">
        <v>46</v>
      </c>
      <c r="B48" s="385"/>
      <c r="C48" s="386"/>
      <c r="D48" s="387"/>
      <c r="E48" s="388"/>
      <c r="F48" s="387"/>
      <c r="G48" s="384"/>
      <c r="H48" s="389"/>
      <c r="I48" s="390" t="str">
        <f t="shared" si="0"/>
        <v/>
      </c>
      <c r="J48" s="391" t="str">
        <f>IF(B48="","",基本データ入力!$D$9)</f>
        <v/>
      </c>
      <c r="K48" s="384"/>
      <c r="L48" s="392" t="s">
        <v>108</v>
      </c>
      <c r="M48" s="393"/>
      <c r="N48" s="394"/>
      <c r="O48" s="388"/>
      <c r="P48" s="395"/>
      <c r="Q48" s="384"/>
      <c r="R48" s="392" t="s">
        <v>108</v>
      </c>
      <c r="S48" s="393"/>
      <c r="T48" s="394"/>
      <c r="U48" s="396"/>
      <c r="V48" s="395"/>
      <c r="W48" s="384"/>
      <c r="X48" s="392" t="s">
        <v>265</v>
      </c>
      <c r="Y48" s="393"/>
      <c r="Z48" s="394"/>
      <c r="AA48" s="396"/>
      <c r="AB48" s="395"/>
      <c r="AC48" s="349"/>
      <c r="AD48" s="352"/>
      <c r="AE48" s="12"/>
    </row>
    <row r="49" spans="1:31">
      <c r="A49" s="384" t="s">
        <v>46</v>
      </c>
      <c r="B49" s="385"/>
      <c r="C49" s="386"/>
      <c r="D49" s="387"/>
      <c r="E49" s="388"/>
      <c r="F49" s="387"/>
      <c r="G49" s="384"/>
      <c r="H49" s="389"/>
      <c r="I49" s="390" t="str">
        <f t="shared" si="0"/>
        <v/>
      </c>
      <c r="J49" s="391" t="str">
        <f>IF(B49="","",基本データ入力!$D$9)</f>
        <v/>
      </c>
      <c r="K49" s="384"/>
      <c r="L49" s="392" t="s">
        <v>108</v>
      </c>
      <c r="M49" s="393"/>
      <c r="N49" s="394"/>
      <c r="O49" s="388"/>
      <c r="P49" s="395"/>
      <c r="Q49" s="384"/>
      <c r="R49" s="392" t="s">
        <v>108</v>
      </c>
      <c r="S49" s="393"/>
      <c r="T49" s="394"/>
      <c r="U49" s="396"/>
      <c r="V49" s="395"/>
      <c r="W49" s="384"/>
      <c r="X49" s="392" t="s">
        <v>265</v>
      </c>
      <c r="Y49" s="393"/>
      <c r="Z49" s="394"/>
      <c r="AA49" s="396"/>
      <c r="AB49" s="395"/>
      <c r="AC49" s="349"/>
      <c r="AD49" s="352"/>
      <c r="AE49" s="12"/>
    </row>
    <row r="50" spans="1:31">
      <c r="A50" s="384" t="s">
        <v>46</v>
      </c>
      <c r="B50" s="385"/>
      <c r="C50" s="386"/>
      <c r="D50" s="387"/>
      <c r="E50" s="388"/>
      <c r="F50" s="387"/>
      <c r="G50" s="384"/>
      <c r="H50" s="389"/>
      <c r="I50" s="390" t="str">
        <f t="shared" si="0"/>
        <v/>
      </c>
      <c r="J50" s="391" t="str">
        <f>IF(B50="","",基本データ入力!$D$9)</f>
        <v/>
      </c>
      <c r="K50" s="384"/>
      <c r="L50" s="392" t="s">
        <v>108</v>
      </c>
      <c r="M50" s="393"/>
      <c r="N50" s="394"/>
      <c r="O50" s="388"/>
      <c r="P50" s="395"/>
      <c r="Q50" s="384"/>
      <c r="R50" s="392" t="s">
        <v>108</v>
      </c>
      <c r="S50" s="393"/>
      <c r="T50" s="394"/>
      <c r="U50" s="396"/>
      <c r="V50" s="395"/>
      <c r="W50" s="384"/>
      <c r="X50" s="392" t="s">
        <v>265</v>
      </c>
      <c r="Y50" s="393"/>
      <c r="Z50" s="394"/>
      <c r="AA50" s="396"/>
      <c r="AB50" s="395"/>
      <c r="AC50" s="349"/>
      <c r="AD50" s="352"/>
      <c r="AE50" s="12"/>
    </row>
    <row r="51" spans="1:31">
      <c r="A51" s="384" t="s">
        <v>46</v>
      </c>
      <c r="B51" s="385"/>
      <c r="C51" s="386"/>
      <c r="D51" s="387"/>
      <c r="E51" s="388"/>
      <c r="F51" s="387"/>
      <c r="G51" s="384"/>
      <c r="H51" s="389"/>
      <c r="I51" s="390" t="str">
        <f t="shared" si="0"/>
        <v/>
      </c>
      <c r="J51" s="391" t="str">
        <f>IF(B51="","",基本データ入力!$D$9)</f>
        <v/>
      </c>
      <c r="K51" s="384"/>
      <c r="L51" s="392" t="s">
        <v>108</v>
      </c>
      <c r="M51" s="393"/>
      <c r="N51" s="394"/>
      <c r="O51" s="388"/>
      <c r="P51" s="395"/>
      <c r="Q51" s="384"/>
      <c r="R51" s="392" t="s">
        <v>108</v>
      </c>
      <c r="S51" s="393"/>
      <c r="T51" s="394"/>
      <c r="U51" s="396"/>
      <c r="V51" s="395"/>
      <c r="W51" s="384"/>
      <c r="X51" s="392" t="s">
        <v>265</v>
      </c>
      <c r="Y51" s="393"/>
      <c r="Z51" s="394"/>
      <c r="AA51" s="396"/>
      <c r="AB51" s="395"/>
      <c r="AC51" s="349"/>
      <c r="AD51" s="352"/>
      <c r="AE51" s="12"/>
    </row>
    <row r="52" spans="1:31">
      <c r="A52" s="384" t="s">
        <v>46</v>
      </c>
      <c r="B52" s="385"/>
      <c r="C52" s="386"/>
      <c r="D52" s="387"/>
      <c r="E52" s="388"/>
      <c r="F52" s="387"/>
      <c r="G52" s="384"/>
      <c r="H52" s="389"/>
      <c r="I52" s="390" t="str">
        <f t="shared" si="0"/>
        <v/>
      </c>
      <c r="J52" s="391" t="str">
        <f>IF(B52="","",基本データ入力!$D$9)</f>
        <v/>
      </c>
      <c r="K52" s="384"/>
      <c r="L52" s="392" t="s">
        <v>108</v>
      </c>
      <c r="M52" s="393"/>
      <c r="N52" s="394"/>
      <c r="O52" s="388"/>
      <c r="P52" s="395"/>
      <c r="Q52" s="384"/>
      <c r="R52" s="392" t="s">
        <v>108</v>
      </c>
      <c r="S52" s="393"/>
      <c r="T52" s="394"/>
      <c r="U52" s="396"/>
      <c r="V52" s="395"/>
      <c r="W52" s="384"/>
      <c r="X52" s="392" t="s">
        <v>265</v>
      </c>
      <c r="Y52" s="393"/>
      <c r="Z52" s="394"/>
      <c r="AA52" s="396"/>
      <c r="AB52" s="395"/>
      <c r="AC52" s="349"/>
      <c r="AD52" s="352"/>
      <c r="AE52" s="12"/>
    </row>
    <row r="53" spans="1:31">
      <c r="A53" s="384" t="s">
        <v>46</v>
      </c>
      <c r="B53" s="385"/>
      <c r="C53" s="386"/>
      <c r="D53" s="387"/>
      <c r="E53" s="388"/>
      <c r="F53" s="387"/>
      <c r="G53" s="384"/>
      <c r="H53" s="389"/>
      <c r="I53" s="390" t="str">
        <f t="shared" si="0"/>
        <v/>
      </c>
      <c r="J53" s="391" t="str">
        <f>IF(B53="","",基本データ入力!$D$9)</f>
        <v/>
      </c>
      <c r="K53" s="384"/>
      <c r="L53" s="392" t="s">
        <v>108</v>
      </c>
      <c r="M53" s="393"/>
      <c r="N53" s="394"/>
      <c r="O53" s="388"/>
      <c r="P53" s="395"/>
      <c r="Q53" s="384"/>
      <c r="R53" s="392" t="s">
        <v>108</v>
      </c>
      <c r="S53" s="393"/>
      <c r="T53" s="394"/>
      <c r="U53" s="396"/>
      <c r="V53" s="395"/>
      <c r="W53" s="384"/>
      <c r="X53" s="392" t="s">
        <v>265</v>
      </c>
      <c r="Y53" s="393"/>
      <c r="Z53" s="394"/>
      <c r="AA53" s="396"/>
      <c r="AB53" s="395"/>
      <c r="AC53" s="349"/>
      <c r="AD53" s="352"/>
      <c r="AE53" s="12"/>
    </row>
    <row r="54" spans="1:31">
      <c r="A54" s="384" t="s">
        <v>46</v>
      </c>
      <c r="B54" s="385"/>
      <c r="C54" s="386"/>
      <c r="D54" s="387"/>
      <c r="E54" s="388"/>
      <c r="F54" s="387"/>
      <c r="G54" s="384"/>
      <c r="H54" s="389"/>
      <c r="I54" s="390" t="str">
        <f t="shared" si="0"/>
        <v/>
      </c>
      <c r="J54" s="391" t="str">
        <f>IF(B54="","",基本データ入力!$D$9)</f>
        <v/>
      </c>
      <c r="K54" s="384"/>
      <c r="L54" s="392" t="s">
        <v>108</v>
      </c>
      <c r="M54" s="393"/>
      <c r="N54" s="394"/>
      <c r="O54" s="388"/>
      <c r="P54" s="395"/>
      <c r="Q54" s="384"/>
      <c r="R54" s="392" t="s">
        <v>108</v>
      </c>
      <c r="S54" s="393"/>
      <c r="T54" s="394"/>
      <c r="U54" s="396"/>
      <c r="V54" s="395"/>
      <c r="W54" s="384"/>
      <c r="X54" s="392" t="s">
        <v>265</v>
      </c>
      <c r="Y54" s="393"/>
      <c r="Z54" s="394"/>
      <c r="AA54" s="396"/>
      <c r="AB54" s="395"/>
      <c r="AC54" s="349"/>
      <c r="AD54" s="352"/>
      <c r="AE54" s="12"/>
    </row>
    <row r="55" spans="1:31">
      <c r="A55" s="384" t="s">
        <v>46</v>
      </c>
      <c r="B55" s="385"/>
      <c r="C55" s="386"/>
      <c r="D55" s="387"/>
      <c r="E55" s="388"/>
      <c r="F55" s="387"/>
      <c r="G55" s="384"/>
      <c r="H55" s="389"/>
      <c r="I55" s="390" t="str">
        <f t="shared" si="0"/>
        <v/>
      </c>
      <c r="J55" s="391" t="str">
        <f>IF(B55="","",基本データ入力!$D$9)</f>
        <v/>
      </c>
      <c r="K55" s="384"/>
      <c r="L55" s="392" t="s">
        <v>108</v>
      </c>
      <c r="M55" s="393"/>
      <c r="N55" s="394"/>
      <c r="O55" s="388"/>
      <c r="P55" s="395"/>
      <c r="Q55" s="384"/>
      <c r="R55" s="392" t="s">
        <v>108</v>
      </c>
      <c r="S55" s="393"/>
      <c r="T55" s="394"/>
      <c r="U55" s="396"/>
      <c r="V55" s="395"/>
      <c r="W55" s="384"/>
      <c r="X55" s="392" t="s">
        <v>265</v>
      </c>
      <c r="Y55" s="393"/>
      <c r="Z55" s="394"/>
      <c r="AA55" s="396"/>
      <c r="AB55" s="395"/>
      <c r="AC55" s="349"/>
      <c r="AD55" s="352"/>
      <c r="AE55" s="12"/>
    </row>
    <row r="56" spans="1:31">
      <c r="A56" s="384" t="s">
        <v>46</v>
      </c>
      <c r="B56" s="385"/>
      <c r="C56" s="386"/>
      <c r="D56" s="387"/>
      <c r="E56" s="388"/>
      <c r="F56" s="387"/>
      <c r="G56" s="384"/>
      <c r="H56" s="389"/>
      <c r="I56" s="390" t="str">
        <f t="shared" si="0"/>
        <v/>
      </c>
      <c r="J56" s="391" t="str">
        <f>IF(B56="","",基本データ入力!$D$9)</f>
        <v/>
      </c>
      <c r="K56" s="384"/>
      <c r="L56" s="392" t="s">
        <v>108</v>
      </c>
      <c r="M56" s="393"/>
      <c r="N56" s="394"/>
      <c r="O56" s="388"/>
      <c r="P56" s="395"/>
      <c r="Q56" s="384"/>
      <c r="R56" s="392" t="s">
        <v>108</v>
      </c>
      <c r="S56" s="393"/>
      <c r="T56" s="394"/>
      <c r="U56" s="396"/>
      <c r="V56" s="395"/>
      <c r="W56" s="384"/>
      <c r="X56" s="392" t="s">
        <v>265</v>
      </c>
      <c r="Y56" s="393"/>
      <c r="Z56" s="394"/>
      <c r="AA56" s="396"/>
      <c r="AB56" s="395"/>
      <c r="AC56" s="349"/>
      <c r="AD56" s="352"/>
      <c r="AE56" s="12"/>
    </row>
    <row r="57" spans="1:31" ht="14.25" thickBot="1">
      <c r="A57" s="384" t="s">
        <v>46</v>
      </c>
      <c r="B57" s="399"/>
      <c r="C57" s="400"/>
      <c r="D57" s="401"/>
      <c r="E57" s="402"/>
      <c r="F57" s="401"/>
      <c r="G57" s="403"/>
      <c r="H57" s="404"/>
      <c r="I57" s="428" t="str">
        <f t="shared" si="0"/>
        <v/>
      </c>
      <c r="J57" s="405" t="str">
        <f>IF(B57="","",基本データ入力!$D$9)</f>
        <v/>
      </c>
      <c r="K57" s="403"/>
      <c r="L57" s="406" t="s">
        <v>108</v>
      </c>
      <c r="M57" s="407"/>
      <c r="N57" s="408"/>
      <c r="O57" s="402"/>
      <c r="P57" s="409"/>
      <c r="Q57" s="403"/>
      <c r="R57" s="406" t="s">
        <v>108</v>
      </c>
      <c r="S57" s="407"/>
      <c r="T57" s="408"/>
      <c r="U57" s="410"/>
      <c r="V57" s="409"/>
      <c r="W57" s="403"/>
      <c r="X57" s="406" t="s">
        <v>265</v>
      </c>
      <c r="Y57" s="407"/>
      <c r="Z57" s="408"/>
      <c r="AA57" s="410"/>
      <c r="AB57" s="409"/>
      <c r="AC57" s="350"/>
      <c r="AD57" s="353"/>
      <c r="AE57" s="12"/>
    </row>
    <row r="58" spans="1:31">
      <c r="A58" s="168"/>
      <c r="B58" s="168"/>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9"/>
      <c r="AD58" s="169"/>
      <c r="AE58" s="169"/>
    </row>
  </sheetData>
  <sheetProtection selectLockedCells="1"/>
  <mergeCells count="6">
    <mergeCell ref="W6:Y6"/>
    <mergeCell ref="B3:J3"/>
    <mergeCell ref="K3:V3"/>
    <mergeCell ref="C4:V5"/>
    <mergeCell ref="K6:M6"/>
    <mergeCell ref="Q6:S6"/>
  </mergeCells>
  <phoneticPr fontId="2"/>
  <dataValidations xWindow="683" yWindow="516" count="16">
    <dataValidation type="list" imeMode="disabled" allowBlank="1" showInputMessage="1" showErrorMessage="1" sqref="G8:G57">
      <formula1>"幼,小,中,高,大,一"</formula1>
    </dataValidation>
    <dataValidation imeMode="disabled" allowBlank="1" showInputMessage="1" showErrorMessage="1" prompt="小数点以下を入力してください。" sqref="P8:P57"/>
    <dataValidation allowBlank="1" showInputMessage="1" showErrorMessage="1" prompt="１分に満たない時は必ず０を入力してください。" sqref="N8:N57"/>
    <dataValidation allowBlank="1" showInputMessage="1" showErrorMessage="1" prompt="大会時の年齢が自動入力されます。" sqref="I7:I57"/>
    <dataValidation type="list" allowBlank="1" showInputMessage="1" showErrorMessage="1" sqref="Y7:Y57 M7:M57 S7:S57">
      <formula1>"自由形,背泳ぎ,平泳ぎ,ﾊﾞﾀﾌﾗｲ,個人ﾒﾄﾞﾚｰ"</formula1>
    </dataValidation>
    <dataValidation allowBlank="1" showInputMessage="1" showErrorMessage="1" prompt="「氏名」を入力すれば，自動で「基本データ」シートで入力した所属名が入力されます" sqref="J8:J57"/>
    <dataValidation imeMode="disabled" allowBlank="1" showInputMessage="1" showErrorMessage="1" prompt="学年の入力ミスに注意してください。" sqref="H8:H57"/>
    <dataValidation imeMode="halfKatakana" allowBlank="1" showInputMessage="1" showErrorMessage="1" prompt="半角のカタカナで入力し氏と名の間は半角スペースを空けてください。" sqref="C8:C57"/>
    <dataValidation type="list" allowBlank="1" showInputMessage="1" showErrorMessage="1" sqref="A7:A57">
      <formula1>"男子,女子"</formula1>
    </dataValidation>
    <dataValidation allowBlank="1" showErrorMessage="1" sqref="J7:K7 Q7 W7"/>
    <dataValidation imeMode="hiragana" allowBlank="1" showInputMessage="1" showErrorMessage="1" prompt="氏名３文字・４文字の場合は氏と名の間に全角スペースを入れ、５文字・６文字の場合はそのまま入力してください。上記の宮城仙台子に位置をあわせてください。" sqref="B8:B57"/>
    <dataValidation imeMode="off" allowBlank="1" showInputMessage="1" showErrorMessage="1" prompt="西暦で入力してください。" sqref="D8:D57"/>
    <dataValidation imeMode="disabled" allowBlank="1" showInputMessage="1" showErrorMessage="1" sqref="E8:F57 O8:O57 T8:V57 Z8:AB57"/>
    <dataValidation type="list" allowBlank="1" showErrorMessage="1" sqref="K8:K57 Q8:Q57 W8:W57">
      <formula1>"25,50,100,200"</formula1>
    </dataValidation>
    <dataValidation type="list" allowBlank="1" showInputMessage="1" showErrorMessage="1" sqref="AD7:AD57">
      <formula1>"●"</formula1>
    </dataValidation>
    <dataValidation type="list" allowBlank="1" showInputMessage="1" showErrorMessage="1" sqref="AC7:AC57">
      <formula1>"有,無"</formula1>
    </dataValidation>
  </dataValidations>
  <pageMargins left="0.51181102362204722" right="0.51181102362204722" top="0.39370078740157483" bottom="0.39370078740157483" header="0" footer="0"/>
  <pageSetup paperSize="9" scale="75"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59999389629810485"/>
  </sheetPr>
  <dimension ref="A1:L34"/>
  <sheetViews>
    <sheetView workbookViewId="0">
      <selection activeCell="D10" sqref="D10"/>
    </sheetView>
  </sheetViews>
  <sheetFormatPr defaultColWidth="13" defaultRowHeight="13.5"/>
  <cols>
    <col min="1" max="1" width="13" style="21" customWidth="1"/>
    <col min="2" max="2" width="14.125" style="21" customWidth="1"/>
    <col min="3" max="3" width="11.625" style="21" customWidth="1"/>
    <col min="4" max="4" width="9.125" style="21" customWidth="1"/>
    <col min="5" max="5" width="8.5" style="21" customWidth="1"/>
    <col min="6" max="8" width="7" style="21" customWidth="1"/>
    <col min="9" max="9" width="13" style="21" customWidth="1"/>
    <col min="10" max="10" width="3.375" style="21" customWidth="1"/>
    <col min="11" max="11" width="2.625" style="21" customWidth="1"/>
    <col min="12" max="13" width="3.375" style="21" customWidth="1"/>
    <col min="14" max="16384" width="13" style="21"/>
  </cols>
  <sheetData>
    <row r="1" spans="1:12">
      <c r="A1" s="300"/>
      <c r="B1" s="300"/>
      <c r="C1" s="300"/>
      <c r="D1" s="300"/>
      <c r="E1" s="300"/>
      <c r="F1" s="300"/>
      <c r="G1" s="300"/>
      <c r="H1" s="300"/>
      <c r="I1" s="300"/>
      <c r="J1" s="300"/>
      <c r="K1" s="300"/>
    </row>
    <row r="2" spans="1:12">
      <c r="A2" s="300"/>
      <c r="B2" s="300"/>
      <c r="C2" s="300"/>
      <c r="D2" s="300"/>
      <c r="E2" s="300"/>
      <c r="F2" s="300"/>
      <c r="G2" s="300"/>
      <c r="H2" s="300"/>
      <c r="I2" s="300"/>
      <c r="J2" s="300"/>
      <c r="K2" s="300"/>
    </row>
    <row r="3" spans="1:12" ht="14.25" thickBot="1">
      <c r="A3" s="20"/>
      <c r="B3" s="20"/>
      <c r="C3" s="20"/>
      <c r="D3" s="20"/>
      <c r="E3" s="20"/>
      <c r="F3" s="20"/>
      <c r="G3" s="20"/>
      <c r="H3" s="20"/>
      <c r="I3" s="20"/>
      <c r="J3" s="20"/>
      <c r="K3" s="20"/>
    </row>
    <row r="4" spans="1:12">
      <c r="A4" s="20"/>
      <c r="B4" s="512" t="s">
        <v>54</v>
      </c>
      <c r="C4" s="513"/>
      <c r="D4" s="513"/>
      <c r="E4" s="513"/>
      <c r="F4" s="513"/>
      <c r="G4" s="513"/>
      <c r="H4" s="514"/>
      <c r="I4" s="20"/>
      <c r="J4" s="20"/>
      <c r="K4" s="20"/>
    </row>
    <row r="5" spans="1:12" ht="14.25" thickBot="1">
      <c r="A5" s="20"/>
      <c r="B5" s="515"/>
      <c r="C5" s="516"/>
      <c r="D5" s="516"/>
      <c r="E5" s="516"/>
      <c r="F5" s="516"/>
      <c r="G5" s="516"/>
      <c r="H5" s="517"/>
      <c r="I5" s="20"/>
      <c r="J5" s="20"/>
      <c r="K5" s="20"/>
    </row>
    <row r="6" spans="1:12">
      <c r="A6" s="20"/>
      <c r="B6" s="20"/>
      <c r="C6" s="20"/>
      <c r="D6" s="20"/>
      <c r="E6" s="20"/>
      <c r="F6" s="20"/>
      <c r="G6" s="20"/>
      <c r="H6" s="20"/>
      <c r="I6" s="20"/>
      <c r="J6" s="20"/>
      <c r="K6" s="20"/>
    </row>
    <row r="7" spans="1:12" ht="14.25" thickBot="1">
      <c r="A7" s="20"/>
      <c r="B7" s="20"/>
      <c r="C7" s="20"/>
      <c r="D7" s="20"/>
      <c r="E7" s="20"/>
      <c r="F7" s="20"/>
      <c r="G7" s="20"/>
      <c r="H7" s="20"/>
      <c r="I7" s="20"/>
      <c r="J7" s="20"/>
      <c r="K7" s="20"/>
    </row>
    <row r="8" spans="1:12" ht="20.100000000000001" customHeight="1" thickBot="1">
      <c r="A8" s="22"/>
      <c r="B8" s="23" t="s">
        <v>50</v>
      </c>
      <c r="C8" s="24" t="s">
        <v>36</v>
      </c>
      <c r="D8" s="24" t="s">
        <v>31</v>
      </c>
      <c r="E8" s="24" t="s">
        <v>37</v>
      </c>
      <c r="F8" s="24" t="s">
        <v>38</v>
      </c>
      <c r="G8" s="24" t="s">
        <v>39</v>
      </c>
      <c r="H8" s="165" t="s">
        <v>222</v>
      </c>
      <c r="I8" s="164" t="s">
        <v>200</v>
      </c>
      <c r="J8" s="20"/>
      <c r="K8" s="20"/>
      <c r="L8" s="25"/>
    </row>
    <row r="9" spans="1:12" ht="20.100000000000001" customHeight="1" thickBot="1">
      <c r="A9" s="22"/>
      <c r="B9" s="148" t="s">
        <v>193</v>
      </c>
      <c r="C9" s="149" t="s">
        <v>51</v>
      </c>
      <c r="D9" s="149" t="s">
        <v>25</v>
      </c>
      <c r="E9" s="149" t="s">
        <v>109</v>
      </c>
      <c r="F9" s="149" t="s">
        <v>199</v>
      </c>
      <c r="G9" s="149" t="s">
        <v>52</v>
      </c>
      <c r="H9" s="149" t="s">
        <v>53</v>
      </c>
      <c r="I9" s="166" t="s">
        <v>221</v>
      </c>
      <c r="J9" s="26"/>
      <c r="K9" s="20"/>
      <c r="L9" s="25"/>
    </row>
    <row r="10" spans="1:12" ht="20.100000000000001" customHeight="1">
      <c r="A10" s="22"/>
      <c r="B10" s="27" t="str">
        <f>IF(F10="","",IF(基本データ入力!$D$9="","",基本データ入力!$D$9))</f>
        <v/>
      </c>
      <c r="C10" s="17"/>
      <c r="D10" s="17"/>
      <c r="E10" s="122"/>
      <c r="F10" s="17"/>
      <c r="G10" s="17"/>
      <c r="H10" s="17"/>
      <c r="I10" s="18"/>
      <c r="J10" s="29">
        <f>IF($D$10&amp;C$10="女子リレー",1+0.01,10+0.01)</f>
        <v>10.01</v>
      </c>
      <c r="K10" s="29">
        <f t="shared" ref="K10:K21" si="0">RANK(J10,$J$10:$J$13,1)</f>
        <v>1</v>
      </c>
      <c r="L10" s="30" t="e">
        <f>IF(#REF!="","",ASC(IF(LEN(F10)=1,"0"&amp;F10,F10))&amp;"分"&amp;ASC(IF(LEN(G10)=1,"0"&amp;G10,G10))&amp;"秒"&amp;ASC(IF(LEN(H10)=1,"0"&amp;H10,H10)))</f>
        <v>#REF!</v>
      </c>
    </row>
    <row r="11" spans="1:12" ht="20.100000000000001" customHeight="1">
      <c r="A11" s="22"/>
      <c r="B11" s="27" t="str">
        <f>IF(F11="","",IF(基本データ入力!$D$9="","",基本データ入力!$D$9))</f>
        <v/>
      </c>
      <c r="C11" s="17"/>
      <c r="D11" s="19"/>
      <c r="E11" s="122"/>
      <c r="F11" s="19"/>
      <c r="G11" s="19"/>
      <c r="H11" s="19"/>
      <c r="I11" s="18"/>
      <c r="J11" s="29">
        <f>IF($D$11&amp;C$11="女子リレー",1+0.02,10+0.02)</f>
        <v>10.02</v>
      </c>
      <c r="K11" s="29">
        <f t="shared" si="0"/>
        <v>2</v>
      </c>
      <c r="L11" s="30" t="e">
        <f>IF(#REF!="","",ASC(IF(LEN(F11)=1,"0"&amp;F11,F11))&amp;"分"&amp;ASC(IF(LEN(G11)=1,"0"&amp;G11,G11))&amp;"秒"&amp;ASC(IF(LEN(H11)=1,"0"&amp;H11,H11)))</f>
        <v>#REF!</v>
      </c>
    </row>
    <row r="12" spans="1:12" ht="20.100000000000001" customHeight="1">
      <c r="A12" s="22"/>
      <c r="B12" s="27" t="str">
        <f>IF(F12="","",IF(基本データ入力!$D$9="","",基本データ入力!$D$9))</f>
        <v/>
      </c>
      <c r="C12" s="17"/>
      <c r="D12" s="19"/>
      <c r="E12" s="122"/>
      <c r="F12" s="19"/>
      <c r="G12" s="19"/>
      <c r="H12" s="17"/>
      <c r="I12" s="18"/>
      <c r="J12" s="29">
        <f>IF($D$12&amp;C$12="女子リレー",1+0.03,10+0.03)</f>
        <v>10.029999999999999</v>
      </c>
      <c r="K12" s="29">
        <f t="shared" si="0"/>
        <v>3</v>
      </c>
      <c r="L12" s="30" t="e">
        <f>IF(#REF!="","",ASC(IF(LEN(F12)=1,"0"&amp;F12,F12))&amp;"分"&amp;ASC(IF(LEN(G12)=1,"0"&amp;G12,G12))&amp;"秒"&amp;ASC(IF(LEN(H12)=1,"0"&amp;H12,H12)))</f>
        <v>#REF!</v>
      </c>
    </row>
    <row r="13" spans="1:12" ht="20.100000000000001" customHeight="1">
      <c r="A13" s="22"/>
      <c r="B13" s="27" t="str">
        <f>IF(F13="","",IF(基本データ入力!$D$9="","",基本データ入力!$D$9))</f>
        <v/>
      </c>
      <c r="C13" s="17"/>
      <c r="D13" s="19"/>
      <c r="E13" s="122"/>
      <c r="F13" s="19"/>
      <c r="G13" s="19"/>
      <c r="H13" s="19"/>
      <c r="I13" s="18"/>
      <c r="J13" s="29">
        <f>IF($D$13&amp;C$13="女子リレー",1+0.04,10+0.04)</f>
        <v>10.039999999999999</v>
      </c>
      <c r="K13" s="29">
        <f t="shared" si="0"/>
        <v>4</v>
      </c>
      <c r="L13" s="30" t="e">
        <f>IF(#REF!="","",ASC(IF(LEN(F13)=1,"0"&amp;F13,F13))&amp;"分"&amp;ASC(IF(LEN(G13)=1,"0"&amp;G13,G13))&amp;"秒"&amp;ASC(IF(LEN(H13)=1,"0"&amp;H13,H13)))</f>
        <v>#REF!</v>
      </c>
    </row>
    <row r="14" spans="1:12" ht="20.100000000000001" customHeight="1">
      <c r="A14" s="22"/>
      <c r="B14" s="27" t="str">
        <f>IF(F14="","",IF(基本データ入力!$D$9="","",基本データ入力!$D$9))</f>
        <v/>
      </c>
      <c r="C14" s="17"/>
      <c r="D14" s="19"/>
      <c r="E14" s="122"/>
      <c r="F14" s="19"/>
      <c r="G14" s="19"/>
      <c r="H14" s="17"/>
      <c r="I14" s="18"/>
      <c r="J14" s="29">
        <f>IF($D$10&amp;C$10="女子リレー",1+0.01,10+0.01)</f>
        <v>10.01</v>
      </c>
      <c r="K14" s="29">
        <f t="shared" si="0"/>
        <v>1</v>
      </c>
      <c r="L14" s="30" t="e">
        <f>IF(#REF!="","",ASC(IF(LEN(F14)=1,"0"&amp;F14,F14))&amp;"分"&amp;ASC(IF(LEN(G14)=1,"0"&amp;G14,G14))&amp;"秒"&amp;ASC(IF(LEN(H14)=1,"0"&amp;H14,H14)))</f>
        <v>#REF!</v>
      </c>
    </row>
    <row r="15" spans="1:12" ht="20.100000000000001" customHeight="1">
      <c r="A15" s="22"/>
      <c r="B15" s="27" t="str">
        <f>IF(F15="","",IF(基本データ入力!$D$9="","",基本データ入力!$D$9))</f>
        <v/>
      </c>
      <c r="C15" s="17"/>
      <c r="D15" s="19"/>
      <c r="E15" s="122"/>
      <c r="F15" s="19"/>
      <c r="G15" s="19"/>
      <c r="H15" s="19"/>
      <c r="I15" s="18"/>
      <c r="J15" s="29">
        <f>IF($D$11&amp;C$11="女子リレー",1+0.02,10+0.02)</f>
        <v>10.02</v>
      </c>
      <c r="K15" s="29">
        <f t="shared" si="0"/>
        <v>2</v>
      </c>
      <c r="L15" s="30" t="e">
        <f>IF(#REF!="","",ASC(IF(LEN(F15)=1,"0"&amp;F15,F15))&amp;"分"&amp;ASC(IF(LEN(G15)=1,"0"&amp;G15,G15))&amp;"秒"&amp;ASC(IF(LEN(H15)=1,"0"&amp;H15,H15)))</f>
        <v>#REF!</v>
      </c>
    </row>
    <row r="16" spans="1:12" ht="20.100000000000001" customHeight="1">
      <c r="A16" s="22"/>
      <c r="B16" s="27" t="str">
        <f>IF(F16="","",IF(基本データ入力!$D$9="","",基本データ入力!$D$9))</f>
        <v/>
      </c>
      <c r="C16" s="17"/>
      <c r="D16" s="17"/>
      <c r="E16" s="122"/>
      <c r="F16" s="17"/>
      <c r="G16" s="17"/>
      <c r="H16" s="17"/>
      <c r="I16" s="18"/>
      <c r="J16" s="29">
        <f>IF($D$12&amp;C$12="女子リレー",1+0.03,10+0.03)</f>
        <v>10.029999999999999</v>
      </c>
      <c r="K16" s="29">
        <f t="shared" si="0"/>
        <v>3</v>
      </c>
      <c r="L16" s="30" t="e">
        <f>IF(#REF!="","",ASC(IF(LEN(F16)=1,"0"&amp;F16,F16))&amp;"分"&amp;ASC(IF(LEN(G16)=1,"0"&amp;G16,G16))&amp;"秒"&amp;ASC(IF(LEN(H16)=1,"0"&amp;H16,H16)))</f>
        <v>#REF!</v>
      </c>
    </row>
    <row r="17" spans="1:12" ht="20.100000000000001" customHeight="1">
      <c r="A17" s="22"/>
      <c r="B17" s="27" t="str">
        <f>IF(F17="","",IF(基本データ入力!$D$9="","",基本データ入力!$D$9))</f>
        <v/>
      </c>
      <c r="C17" s="17"/>
      <c r="D17" s="17"/>
      <c r="E17" s="122"/>
      <c r="F17" s="19"/>
      <c r="G17" s="19"/>
      <c r="H17" s="19"/>
      <c r="I17" s="18"/>
      <c r="J17" s="29">
        <f>IF($D$13&amp;C$13="女子リレー",1+0.04,10+0.04)</f>
        <v>10.039999999999999</v>
      </c>
      <c r="K17" s="29">
        <f t="shared" si="0"/>
        <v>4</v>
      </c>
      <c r="L17" s="30" t="e">
        <f>IF(#REF!="","",ASC(IF(LEN(F17)=1,"0"&amp;F17,F17))&amp;"分"&amp;ASC(IF(LEN(G17)=1,"0"&amp;G17,G17))&amp;"秒"&amp;ASC(IF(LEN(H17)=1,"0"&amp;H17,H17)))</f>
        <v>#REF!</v>
      </c>
    </row>
    <row r="18" spans="1:12" ht="20.100000000000001" customHeight="1">
      <c r="A18" s="22"/>
      <c r="B18" s="27" t="str">
        <f>IF(F18="","",IF(基本データ入力!$D$9="","",基本データ入力!$D$9))</f>
        <v/>
      </c>
      <c r="C18" s="17"/>
      <c r="D18" s="17"/>
      <c r="E18" s="122"/>
      <c r="F18" s="19"/>
      <c r="G18" s="19"/>
      <c r="H18" s="19"/>
      <c r="I18" s="18"/>
      <c r="J18" s="29">
        <f>IF($D$10&amp;C$10="女子リレー",1+0.01,10+0.01)</f>
        <v>10.01</v>
      </c>
      <c r="K18" s="29">
        <f t="shared" si="0"/>
        <v>1</v>
      </c>
      <c r="L18" s="30" t="e">
        <f>IF(#REF!="","",ASC(IF(LEN(F18)=1,"0"&amp;F18,F18))&amp;"分"&amp;ASC(IF(LEN(G18)=1,"0"&amp;G18,G18))&amp;"秒"&amp;ASC(IF(LEN(H18)=1,"0"&amp;H18,H18)))</f>
        <v>#REF!</v>
      </c>
    </row>
    <row r="19" spans="1:12" ht="20.100000000000001" customHeight="1">
      <c r="A19" s="22"/>
      <c r="B19" s="27" t="str">
        <f>IF(F19="","",IF(基本データ入力!$D$9="","",基本データ入力!$D$9))</f>
        <v/>
      </c>
      <c r="C19" s="17"/>
      <c r="D19" s="17"/>
      <c r="E19" s="122"/>
      <c r="F19" s="19"/>
      <c r="G19" s="19"/>
      <c r="H19" s="19"/>
      <c r="I19" s="18"/>
      <c r="J19" s="29">
        <f>IF($D$11&amp;C$11="女子リレー",1+0.02,10+0.02)</f>
        <v>10.02</v>
      </c>
      <c r="K19" s="29">
        <f t="shared" si="0"/>
        <v>2</v>
      </c>
      <c r="L19" s="30" t="e">
        <f>IF(#REF!="","",ASC(IF(LEN(F19)=1,"0"&amp;F19,F19))&amp;"分"&amp;ASC(IF(LEN(G19)=1,"0"&amp;G19,G19))&amp;"秒"&amp;ASC(IF(LEN(H19)=1,"0"&amp;H19,H19)))</f>
        <v>#REF!</v>
      </c>
    </row>
    <row r="20" spans="1:12" ht="20.100000000000001" customHeight="1">
      <c r="A20" s="22"/>
      <c r="B20" s="27" t="str">
        <f>IF(F20="","",IF(基本データ入力!$D$9="","",基本データ入力!$D$9))</f>
        <v/>
      </c>
      <c r="C20" s="17"/>
      <c r="D20" s="17"/>
      <c r="E20" s="122"/>
      <c r="F20" s="19"/>
      <c r="G20" s="19"/>
      <c r="H20" s="19"/>
      <c r="I20" s="18"/>
      <c r="J20" s="29">
        <f>IF($D$12&amp;C$12="女子リレー",1+0.03,10+0.03)</f>
        <v>10.029999999999999</v>
      </c>
      <c r="K20" s="29">
        <f t="shared" si="0"/>
        <v>3</v>
      </c>
      <c r="L20" s="30" t="e">
        <f>IF(#REF!="","",ASC(IF(LEN(F20)=1,"0"&amp;F20,F20))&amp;"分"&amp;ASC(IF(LEN(G20)=1,"0"&amp;G20,G20))&amp;"秒"&amp;ASC(IF(LEN(H20)=1,"0"&amp;H20,H20)))</f>
        <v>#REF!</v>
      </c>
    </row>
    <row r="21" spans="1:12" ht="20.100000000000001" customHeight="1">
      <c r="A21" s="22"/>
      <c r="B21" s="27" t="str">
        <f>IF(F21="","",IF(基本データ入力!$D$9="","",基本データ入力!$D$9))</f>
        <v/>
      </c>
      <c r="C21" s="17"/>
      <c r="D21" s="17"/>
      <c r="E21" s="122"/>
      <c r="F21" s="19"/>
      <c r="G21" s="19"/>
      <c r="H21" s="19"/>
      <c r="I21" s="18"/>
      <c r="J21" s="29">
        <f>IF($D$13&amp;C$13="女子リレー",1+0.04,10+0.04)</f>
        <v>10.039999999999999</v>
      </c>
      <c r="K21" s="29">
        <f t="shared" si="0"/>
        <v>4</v>
      </c>
      <c r="L21" s="30" t="e">
        <f>IF(#REF!="","",ASC(IF(LEN(F21)=1,"0"&amp;F21,F21))&amp;"分"&amp;ASC(IF(LEN(G21)=1,"0"&amp;G21,G21))&amp;"秒"&amp;ASC(IF(LEN(H21)=1,"0"&amp;H21,H21)))</f>
        <v>#REF!</v>
      </c>
    </row>
    <row r="22" spans="1:12" ht="20.100000000000001" customHeight="1">
      <c r="A22" s="22"/>
      <c r="B22" s="31"/>
      <c r="C22" s="31"/>
      <c r="D22" s="31"/>
      <c r="E22" s="31"/>
      <c r="F22" s="31"/>
      <c r="G22" s="31"/>
      <c r="H22" s="31"/>
      <c r="I22" s="28"/>
      <c r="J22" s="29"/>
      <c r="K22" s="29"/>
      <c r="L22" s="30"/>
    </row>
    <row r="23" spans="1:12">
      <c r="A23" s="22"/>
      <c r="B23" s="31"/>
      <c r="C23" s="31"/>
      <c r="D23" s="31"/>
      <c r="E23" s="32"/>
      <c r="F23" s="31"/>
      <c r="G23" s="31"/>
      <c r="H23" s="31"/>
      <c r="I23" s="31"/>
      <c r="J23" s="26"/>
      <c r="K23" s="20"/>
      <c r="L23" s="25"/>
    </row>
    <row r="24" spans="1:12" ht="14.25" customHeight="1">
      <c r="A24" s="22"/>
      <c r="B24" s="20"/>
      <c r="C24" s="20"/>
      <c r="D24" s="518" t="s">
        <v>247</v>
      </c>
      <c r="E24" s="518"/>
      <c r="F24" s="518"/>
      <c r="G24" s="518"/>
      <c r="H24" s="518"/>
      <c r="I24" s="518"/>
      <c r="J24" s="518"/>
      <c r="K24" s="20"/>
    </row>
    <row r="25" spans="1:12" ht="14.25" customHeight="1">
      <c r="A25" s="22"/>
      <c r="B25" s="20"/>
      <c r="C25" s="20"/>
      <c r="D25" s="518"/>
      <c r="E25" s="518"/>
      <c r="F25" s="518"/>
      <c r="G25" s="518"/>
      <c r="H25" s="518"/>
      <c r="I25" s="518"/>
      <c r="J25" s="518"/>
      <c r="K25" s="303"/>
    </row>
    <row r="26" spans="1:12" ht="13.5" customHeight="1">
      <c r="A26" s="22"/>
      <c r="B26" s="20"/>
      <c r="C26" s="20"/>
      <c r="D26" s="518"/>
      <c r="E26" s="518"/>
      <c r="F26" s="518"/>
      <c r="G26" s="518"/>
      <c r="H26" s="518"/>
      <c r="I26" s="518"/>
      <c r="J26" s="518"/>
      <c r="K26" s="303"/>
    </row>
    <row r="27" spans="1:12">
      <c r="A27" s="20"/>
      <c r="B27" s="20"/>
      <c r="C27" s="20"/>
      <c r="D27" s="518"/>
      <c r="E27" s="518"/>
      <c r="F27" s="518"/>
      <c r="G27" s="518"/>
      <c r="H27" s="518"/>
      <c r="I27" s="518"/>
      <c r="J27" s="518"/>
      <c r="K27" s="20"/>
    </row>
    <row r="28" spans="1:12">
      <c r="A28" s="20"/>
      <c r="B28" s="20"/>
      <c r="C28" s="20"/>
      <c r="D28" s="20"/>
      <c r="E28" s="20"/>
      <c r="F28" s="20"/>
      <c r="G28" s="20"/>
      <c r="H28" s="20"/>
      <c r="I28" s="20"/>
      <c r="J28" s="20"/>
      <c r="K28" s="20"/>
    </row>
    <row r="29" spans="1:12">
      <c r="A29" s="20"/>
      <c r="B29" s="20"/>
      <c r="C29" s="20"/>
      <c r="D29" s="20"/>
      <c r="E29" s="20"/>
      <c r="F29" s="20"/>
      <c r="G29" s="20"/>
      <c r="H29" s="20"/>
      <c r="I29" s="20"/>
      <c r="J29" s="20"/>
      <c r="K29" s="20"/>
    </row>
    <row r="30" spans="1:12">
      <c r="A30" s="20"/>
      <c r="B30" s="20"/>
      <c r="C30" s="20"/>
      <c r="D30" s="20"/>
      <c r="E30" s="20"/>
      <c r="F30" s="20"/>
      <c r="G30" s="20"/>
      <c r="H30" s="20"/>
      <c r="I30" s="20"/>
      <c r="J30" s="20"/>
      <c r="K30" s="20"/>
    </row>
    <row r="31" spans="1:12">
      <c r="A31" s="20"/>
      <c r="B31" s="20"/>
      <c r="C31" s="20"/>
      <c r="D31" s="20"/>
      <c r="E31" s="20"/>
      <c r="F31" s="20"/>
      <c r="G31" s="20"/>
      <c r="H31" s="20"/>
      <c r="I31" s="20"/>
      <c r="J31" s="20"/>
      <c r="K31" s="20"/>
    </row>
    <row r="32" spans="1:12">
      <c r="A32" s="20"/>
      <c r="B32" s="20"/>
      <c r="C32" s="20"/>
      <c r="D32" s="20"/>
      <c r="E32" s="20"/>
      <c r="F32" s="20"/>
      <c r="G32" s="20"/>
      <c r="H32" s="20"/>
      <c r="I32" s="20"/>
      <c r="J32" s="20"/>
      <c r="K32" s="20"/>
    </row>
    <row r="33" spans="1:11">
      <c r="A33" s="20"/>
      <c r="B33" s="20"/>
      <c r="C33" s="20"/>
      <c r="D33" s="20"/>
      <c r="E33" s="20"/>
      <c r="F33" s="20"/>
      <c r="G33" s="20"/>
      <c r="H33" s="20"/>
      <c r="I33" s="20"/>
      <c r="J33" s="20"/>
      <c r="K33" s="20"/>
    </row>
    <row r="34" spans="1:11">
      <c r="A34" s="20"/>
      <c r="B34" s="20"/>
      <c r="C34" s="20"/>
      <c r="D34" s="20"/>
      <c r="E34" s="20"/>
      <c r="F34" s="20"/>
      <c r="G34" s="20"/>
      <c r="H34" s="20"/>
      <c r="I34" s="20"/>
      <c r="J34" s="20"/>
      <c r="K34" s="20"/>
    </row>
  </sheetData>
  <sheetProtection selectLockedCells="1"/>
  <customSheetViews>
    <customSheetView guid="{D15BB113-DAED-4319-94E8-97E274BC31C1}">
      <selection activeCell="P14" sqref="P14"/>
      <pageMargins left="0.75" right="0.75" top="1" bottom="1" header="0.3" footer="0.3"/>
      <pageSetup paperSize="9" orientation="portrait"/>
    </customSheetView>
  </customSheetViews>
  <mergeCells count="2">
    <mergeCell ref="B4:H5"/>
    <mergeCell ref="D24:J27"/>
  </mergeCells>
  <phoneticPr fontId="2"/>
  <dataValidations xWindow="698" yWindow="366" count="10">
    <dataValidation imeMode="halfAlpha" allowBlank="1" showInputMessage="1" showErrorMessage="1" prompt="半角入力_x000a_" sqref="F23:H23"/>
    <dataValidation allowBlank="1" showInputMessage="1" showErrorMessage="1" prompt="出場種目のタイムを入力すると，自動的に学校名が表示されます。" sqref="B10:B21"/>
    <dataValidation type="list" allowBlank="1" showInputMessage="1" showErrorMessage="1" sqref="D23 D10:D21">
      <formula1>"男子,女子"</formula1>
    </dataValidation>
    <dataValidation type="list" allowBlank="1" showInputMessage="1" showErrorMessage="1" sqref="C23">
      <formula1>"リレー,ﾒﾄﾞﾚｰﾘﾚｰ"</formula1>
    </dataValidation>
    <dataValidation type="list" allowBlank="1" showInputMessage="1" showErrorMessage="1" sqref="C10:C21">
      <formula1>"ﾘﾚｰ,ﾒﾄﾞﾚｰﾘﾚｰ"</formula1>
    </dataValidation>
    <dataValidation imeMode="disabled" allowBlank="1" showInputMessage="1" showErrorMessage="1" prompt="１０歳以下｢01｣、11～12歳｢02｣、13～14歳｢03｣" sqref="H9"/>
    <dataValidation imeMode="halfAlpha" allowBlank="1" showInputMessage="1" showErrorMessage="1" sqref="F10:H21"/>
    <dataValidation type="list" imeMode="disabled" allowBlank="1" showInputMessage="1" showErrorMessage="1" prompt="８歳以下「08」、９～１０歳｢09｣、11～12歳｢11｣、１３～１４歳｢13｣、１５歳以上「15」" sqref="I9">
      <formula1>"08,09,10,11"</formula1>
    </dataValidation>
    <dataValidation type="list" imeMode="disabled" allowBlank="1" showInputMessage="1" showErrorMessage="1" prompt="８歳以下「08」、９～１０歳｢09｣、11～12歳｢11｣、１３～１４歳｢13｣、１５歳以上「15」" sqref="I10:I21">
      <formula1>"08,09,11,13,15"</formula1>
    </dataValidation>
    <dataValidation type="list" allowBlank="1" showErrorMessage="1" prompt="仙台市・宮城県大会は400，新人大会は200を選ぶ_x000a_" sqref="E10:E21">
      <formula1>"100,200"</formula1>
    </dataValidation>
  </dataValidations>
  <pageMargins left="0.75" right="0.75" top="1" bottom="1"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CCFF"/>
  </sheetPr>
  <dimension ref="A1:L34"/>
  <sheetViews>
    <sheetView workbookViewId="0">
      <selection activeCell="K12" sqref="K12"/>
    </sheetView>
  </sheetViews>
  <sheetFormatPr defaultColWidth="13" defaultRowHeight="13.5"/>
  <cols>
    <col min="1" max="1" width="13" style="21" customWidth="1"/>
    <col min="2" max="2" width="14.125" style="21" customWidth="1"/>
    <col min="3" max="3" width="11.625" style="21" customWidth="1"/>
    <col min="4" max="4" width="9.125" style="21" customWidth="1"/>
    <col min="5" max="5" width="8.5" style="21" customWidth="1"/>
    <col min="6" max="8" width="7" style="21" customWidth="1"/>
    <col min="9" max="9" width="13" style="21" customWidth="1"/>
    <col min="10" max="10" width="3.375" style="21" customWidth="1"/>
    <col min="11" max="11" width="2.625" style="21" customWidth="1"/>
    <col min="12" max="13" width="3.375" style="21" customWidth="1"/>
    <col min="14" max="16384" width="13" style="21"/>
  </cols>
  <sheetData>
    <row r="1" spans="1:12">
      <c r="A1" s="299"/>
      <c r="B1" s="299"/>
      <c r="C1" s="299"/>
      <c r="D1" s="299"/>
      <c r="E1" s="299"/>
      <c r="F1" s="299"/>
      <c r="G1" s="299"/>
      <c r="H1" s="299"/>
      <c r="I1" s="299"/>
      <c r="J1" s="299"/>
      <c r="K1" s="299"/>
    </row>
    <row r="2" spans="1:12">
      <c r="A2" s="299"/>
      <c r="B2" s="299"/>
      <c r="C2" s="299"/>
      <c r="D2" s="299"/>
      <c r="E2" s="299"/>
      <c r="F2" s="299"/>
      <c r="G2" s="299"/>
      <c r="H2" s="299"/>
      <c r="I2" s="299"/>
      <c r="J2" s="299"/>
      <c r="K2" s="299"/>
    </row>
    <row r="3" spans="1:12" ht="14.25" thickBot="1">
      <c r="A3" s="20"/>
      <c r="B3" s="20"/>
      <c r="C3" s="20"/>
      <c r="D3" s="20"/>
      <c r="E3" s="20"/>
      <c r="F3" s="20"/>
      <c r="G3" s="20"/>
      <c r="H3" s="20"/>
      <c r="I3" s="20"/>
      <c r="J3" s="20"/>
      <c r="K3" s="20"/>
    </row>
    <row r="4" spans="1:12">
      <c r="A4" s="20"/>
      <c r="B4" s="512" t="s">
        <v>54</v>
      </c>
      <c r="C4" s="513"/>
      <c r="D4" s="513"/>
      <c r="E4" s="513"/>
      <c r="F4" s="513"/>
      <c r="G4" s="513"/>
      <c r="H4" s="514"/>
      <c r="I4" s="20"/>
      <c r="J4" s="20"/>
      <c r="K4" s="20"/>
    </row>
    <row r="5" spans="1:12" ht="14.25" thickBot="1">
      <c r="A5" s="20"/>
      <c r="B5" s="515"/>
      <c r="C5" s="516"/>
      <c r="D5" s="516"/>
      <c r="E5" s="516"/>
      <c r="F5" s="516"/>
      <c r="G5" s="516"/>
      <c r="H5" s="517"/>
      <c r="I5" s="20"/>
      <c r="J5" s="20"/>
      <c r="K5" s="20"/>
    </row>
    <row r="6" spans="1:12">
      <c r="A6" s="20"/>
      <c r="B6" s="20"/>
      <c r="C6" s="20"/>
      <c r="D6" s="20"/>
      <c r="E6" s="20"/>
      <c r="F6" s="20"/>
      <c r="G6" s="20"/>
      <c r="H6" s="20"/>
      <c r="I6" s="20"/>
      <c r="J6" s="20"/>
      <c r="K6" s="20"/>
    </row>
    <row r="7" spans="1:12" ht="14.25" thickBot="1">
      <c r="A7" s="20"/>
      <c r="B7" s="20"/>
      <c r="C7" s="20"/>
      <c r="D7" s="20"/>
      <c r="E7" s="20"/>
      <c r="F7" s="20"/>
      <c r="G7" s="20"/>
      <c r="H7" s="20"/>
      <c r="I7" s="20"/>
      <c r="J7" s="20"/>
      <c r="K7" s="20"/>
    </row>
    <row r="8" spans="1:12" ht="20.100000000000001" customHeight="1" thickBot="1">
      <c r="A8" s="22"/>
      <c r="B8" s="23" t="s">
        <v>35</v>
      </c>
      <c r="C8" s="24" t="s">
        <v>36</v>
      </c>
      <c r="D8" s="24" t="s">
        <v>31</v>
      </c>
      <c r="E8" s="24" t="s">
        <v>37</v>
      </c>
      <c r="F8" s="24" t="s">
        <v>38</v>
      </c>
      <c r="G8" s="24" t="s">
        <v>39</v>
      </c>
      <c r="H8" s="165" t="s">
        <v>222</v>
      </c>
      <c r="I8" s="164" t="s">
        <v>200</v>
      </c>
      <c r="J8" s="20"/>
      <c r="K8" s="20"/>
      <c r="L8" s="25"/>
    </row>
    <row r="9" spans="1:12" ht="20.100000000000001" customHeight="1" thickBot="1">
      <c r="A9" s="22"/>
      <c r="B9" s="148" t="s">
        <v>193</v>
      </c>
      <c r="C9" s="149" t="s">
        <v>51</v>
      </c>
      <c r="D9" s="149" t="s">
        <v>46</v>
      </c>
      <c r="E9" s="149" t="s">
        <v>109</v>
      </c>
      <c r="F9" s="149" t="s">
        <v>199</v>
      </c>
      <c r="G9" s="149" t="s">
        <v>52</v>
      </c>
      <c r="H9" s="149" t="s">
        <v>53</v>
      </c>
      <c r="I9" s="166" t="s">
        <v>221</v>
      </c>
      <c r="J9" s="26"/>
      <c r="K9" s="20"/>
      <c r="L9" s="25"/>
    </row>
    <row r="10" spans="1:12" ht="20.100000000000001" customHeight="1">
      <c r="A10" s="22"/>
      <c r="B10" s="27" t="str">
        <f>IF(F10="","",IF(基本データ入力!$D$9="","",基本データ入力!$D$9))</f>
        <v/>
      </c>
      <c r="C10" s="17"/>
      <c r="D10" s="17"/>
      <c r="E10" s="122"/>
      <c r="F10" s="17"/>
      <c r="G10" s="17"/>
      <c r="H10" s="17"/>
      <c r="I10" s="18"/>
      <c r="J10" s="29">
        <f>IF($D$10&amp;C$10="女子リレー",1+0.01,10+0.01)</f>
        <v>10.01</v>
      </c>
      <c r="K10" s="29">
        <f t="shared" ref="K10:K21" si="0">RANK(J10,$J$10:$J$13,1)</f>
        <v>1</v>
      </c>
      <c r="L10" s="30" t="e">
        <f>IF(#REF!="","",ASC(IF(LEN(F10)=1,"0"&amp;F10,F10))&amp;"分"&amp;ASC(IF(LEN(G10)=1,"0"&amp;G10,G10))&amp;"秒"&amp;ASC(IF(LEN(H10)=1,"0"&amp;H10,H10)))</f>
        <v>#REF!</v>
      </c>
    </row>
    <row r="11" spans="1:12" ht="20.100000000000001" customHeight="1">
      <c r="A11" s="22"/>
      <c r="B11" s="27" t="str">
        <f>IF(F11="","",IF(基本データ入力!$D$9="","",基本データ入力!$D$9))</f>
        <v/>
      </c>
      <c r="C11" s="17"/>
      <c r="D11" s="17"/>
      <c r="E11" s="122"/>
      <c r="F11" s="19"/>
      <c r="G11" s="19"/>
      <c r="H11" s="19"/>
      <c r="I11" s="18"/>
      <c r="J11" s="29">
        <f>IF($D$11&amp;C$11="女子リレー",1+0.02,10+0.02)</f>
        <v>10.02</v>
      </c>
      <c r="K11" s="29">
        <f t="shared" si="0"/>
        <v>2</v>
      </c>
      <c r="L11" s="30" t="e">
        <f>IF(#REF!="","",ASC(IF(LEN(F11)=1,"0"&amp;F11,F11))&amp;"分"&amp;ASC(IF(LEN(G11)=1,"0"&amp;G11,G11))&amp;"秒"&amp;ASC(IF(LEN(H11)=1,"0"&amp;H11,H11)))</f>
        <v>#REF!</v>
      </c>
    </row>
    <row r="12" spans="1:12" ht="20.100000000000001" customHeight="1">
      <c r="A12" s="22"/>
      <c r="B12" s="27" t="str">
        <f>IF(F12="","",IF(基本データ入力!$D$9="","",基本データ入力!$D$9))</f>
        <v/>
      </c>
      <c r="C12" s="17"/>
      <c r="D12" s="17"/>
      <c r="E12" s="122"/>
      <c r="F12" s="19"/>
      <c r="G12" s="19"/>
      <c r="H12" s="19"/>
      <c r="I12" s="18"/>
      <c r="J12" s="29">
        <f>IF($D$12&amp;C$12="女子リレー",1+0.03,10+0.03)</f>
        <v>10.029999999999999</v>
      </c>
      <c r="K12" s="29">
        <f t="shared" si="0"/>
        <v>3</v>
      </c>
      <c r="L12" s="30" t="e">
        <f>IF(#REF!="","",ASC(IF(LEN(F12)=1,"0"&amp;F12,F12))&amp;"分"&amp;ASC(IF(LEN(G12)=1,"0"&amp;G12,G12))&amp;"秒"&amp;ASC(IF(LEN(H12)=1,"0"&amp;H12,H12)))</f>
        <v>#REF!</v>
      </c>
    </row>
    <row r="13" spans="1:12" ht="20.100000000000001" customHeight="1">
      <c r="A13" s="22"/>
      <c r="B13" s="27" t="str">
        <f>IF(F13="","",IF(基本データ入力!$D$9="","",基本データ入力!$D$9))</f>
        <v/>
      </c>
      <c r="C13" s="17"/>
      <c r="D13" s="17"/>
      <c r="E13" s="122"/>
      <c r="F13" s="19"/>
      <c r="G13" s="19"/>
      <c r="H13" s="19"/>
      <c r="I13" s="18"/>
      <c r="J13" s="29">
        <f>IF($D$13&amp;C$13="女子リレー",1+0.04,10+0.04)</f>
        <v>10.039999999999999</v>
      </c>
      <c r="K13" s="29">
        <f t="shared" si="0"/>
        <v>4</v>
      </c>
      <c r="L13" s="30" t="e">
        <f>IF(#REF!="","",ASC(IF(LEN(F13)=1,"0"&amp;F13,F13))&amp;"分"&amp;ASC(IF(LEN(G13)=1,"0"&amp;G13,G13))&amp;"秒"&amp;ASC(IF(LEN(H13)=1,"0"&amp;H13,H13)))</f>
        <v>#REF!</v>
      </c>
    </row>
    <row r="14" spans="1:12" ht="20.100000000000001" customHeight="1">
      <c r="A14" s="22"/>
      <c r="B14" s="27" t="str">
        <f>IF(F14="","",IF(基本データ入力!$D$9="","",基本データ入力!$D$9))</f>
        <v/>
      </c>
      <c r="C14" s="17"/>
      <c r="D14" s="19"/>
      <c r="E14" s="122"/>
      <c r="F14" s="19"/>
      <c r="G14" s="19"/>
      <c r="H14" s="19"/>
      <c r="I14" s="18"/>
      <c r="J14" s="29">
        <f>IF($D$10&amp;C$10="女子リレー",1+0.01,10+0.01)</f>
        <v>10.01</v>
      </c>
      <c r="K14" s="29">
        <f t="shared" si="0"/>
        <v>1</v>
      </c>
      <c r="L14" s="30" t="e">
        <f>IF(#REF!="","",ASC(IF(LEN(F14)=1,"0"&amp;F14,F14))&amp;"分"&amp;ASC(IF(LEN(G14)=1,"0"&amp;G14,G14))&amp;"秒"&amp;ASC(IF(LEN(H14)=1,"0"&amp;H14,H14)))</f>
        <v>#REF!</v>
      </c>
    </row>
    <row r="15" spans="1:12" ht="20.100000000000001" customHeight="1">
      <c r="A15" s="22"/>
      <c r="B15" s="27" t="str">
        <f>IF(F15="","",IF(基本データ入力!$D$9="","",基本データ入力!$D$9))</f>
        <v/>
      </c>
      <c r="C15" s="17"/>
      <c r="D15" s="19"/>
      <c r="E15" s="122"/>
      <c r="F15" s="19"/>
      <c r="G15" s="19"/>
      <c r="H15" s="19"/>
      <c r="I15" s="18"/>
      <c r="J15" s="29">
        <f>IF($D$11&amp;C$11="女子リレー",1+0.02,10+0.02)</f>
        <v>10.02</v>
      </c>
      <c r="K15" s="29">
        <f t="shared" si="0"/>
        <v>2</v>
      </c>
      <c r="L15" s="30" t="e">
        <f>IF(#REF!="","",ASC(IF(LEN(F15)=1,"0"&amp;F15,F15))&amp;"分"&amp;ASC(IF(LEN(G15)=1,"0"&amp;G15,G15))&amp;"秒"&amp;ASC(IF(LEN(H15)=1,"0"&amp;H15,H15)))</f>
        <v>#REF!</v>
      </c>
    </row>
    <row r="16" spans="1:12" ht="20.100000000000001" customHeight="1">
      <c r="A16" s="22"/>
      <c r="B16" s="27" t="str">
        <f>IF(F16="","",IF(基本データ入力!$D$9="","",基本データ入力!$D$9))</f>
        <v/>
      </c>
      <c r="C16" s="17"/>
      <c r="D16" s="17"/>
      <c r="E16" s="122"/>
      <c r="F16" s="17"/>
      <c r="G16" s="17"/>
      <c r="H16" s="17"/>
      <c r="I16" s="18"/>
      <c r="J16" s="29">
        <f>IF($D$12&amp;C$12="女子リレー",1+0.03,10+0.03)</f>
        <v>10.029999999999999</v>
      </c>
      <c r="K16" s="29">
        <f t="shared" si="0"/>
        <v>3</v>
      </c>
      <c r="L16" s="30" t="e">
        <f>IF(#REF!="","",ASC(IF(LEN(F16)=1,"0"&amp;F16,F16))&amp;"分"&amp;ASC(IF(LEN(G16)=1,"0"&amp;G16,G16))&amp;"秒"&amp;ASC(IF(LEN(H16)=1,"0"&amp;H16,H16)))</f>
        <v>#REF!</v>
      </c>
    </row>
    <row r="17" spans="1:12" ht="20.100000000000001" customHeight="1">
      <c r="A17" s="22"/>
      <c r="B17" s="27" t="str">
        <f>IF(F17="","",IF(基本データ入力!$D$9="","",基本データ入力!$D$9))</f>
        <v/>
      </c>
      <c r="C17" s="17"/>
      <c r="D17" s="17"/>
      <c r="E17" s="122"/>
      <c r="F17" s="19"/>
      <c r="G17" s="19"/>
      <c r="H17" s="19"/>
      <c r="I17" s="18"/>
      <c r="J17" s="29">
        <f>IF($D$13&amp;C$13="女子リレー",1+0.04,10+0.04)</f>
        <v>10.039999999999999</v>
      </c>
      <c r="K17" s="29">
        <f t="shared" si="0"/>
        <v>4</v>
      </c>
      <c r="L17" s="30" t="e">
        <f>IF(#REF!="","",ASC(IF(LEN(F17)=1,"0"&amp;F17,F17))&amp;"分"&amp;ASC(IF(LEN(G17)=1,"0"&amp;G17,G17))&amp;"秒"&amp;ASC(IF(LEN(H17)=1,"0"&amp;H17,H17)))</f>
        <v>#REF!</v>
      </c>
    </row>
    <row r="18" spans="1:12" ht="20.100000000000001" customHeight="1">
      <c r="A18" s="22"/>
      <c r="B18" s="27" t="str">
        <f>IF(F18="","",IF(基本データ入力!$D$9="","",基本データ入力!$D$9))</f>
        <v/>
      </c>
      <c r="C18" s="17"/>
      <c r="D18" s="17"/>
      <c r="E18" s="122"/>
      <c r="F18" s="19"/>
      <c r="G18" s="19"/>
      <c r="H18" s="19"/>
      <c r="I18" s="18"/>
      <c r="J18" s="29">
        <f>IF($D$10&amp;C$10="女子リレー",1+0.01,10+0.01)</f>
        <v>10.01</v>
      </c>
      <c r="K18" s="29">
        <f t="shared" si="0"/>
        <v>1</v>
      </c>
      <c r="L18" s="30" t="e">
        <f>IF(#REF!="","",ASC(IF(LEN(F18)=1,"0"&amp;F18,F18))&amp;"分"&amp;ASC(IF(LEN(G18)=1,"0"&amp;G18,G18))&amp;"秒"&amp;ASC(IF(LEN(H18)=1,"0"&amp;H18,H18)))</f>
        <v>#REF!</v>
      </c>
    </row>
    <row r="19" spans="1:12" ht="20.100000000000001" customHeight="1">
      <c r="A19" s="22"/>
      <c r="B19" s="27" t="str">
        <f>IF(F19="","",IF(基本データ入力!$D$9="","",基本データ入力!$D$9))</f>
        <v/>
      </c>
      <c r="C19" s="17"/>
      <c r="D19" s="17"/>
      <c r="E19" s="122"/>
      <c r="F19" s="19"/>
      <c r="G19" s="19"/>
      <c r="H19" s="19"/>
      <c r="I19" s="18"/>
      <c r="J19" s="29">
        <f>IF($D$11&amp;C$11="女子リレー",1+0.02,10+0.02)</f>
        <v>10.02</v>
      </c>
      <c r="K19" s="29">
        <f t="shared" si="0"/>
        <v>2</v>
      </c>
      <c r="L19" s="30" t="e">
        <f>IF(#REF!="","",ASC(IF(LEN(F19)=1,"0"&amp;F19,F19))&amp;"分"&amp;ASC(IF(LEN(G19)=1,"0"&amp;G19,G19))&amp;"秒"&amp;ASC(IF(LEN(H19)=1,"0"&amp;H19,H19)))</f>
        <v>#REF!</v>
      </c>
    </row>
    <row r="20" spans="1:12" ht="20.100000000000001" customHeight="1">
      <c r="A20" s="22"/>
      <c r="B20" s="27" t="str">
        <f>IF(F20="","",IF(基本データ入力!$D$9="","",基本データ入力!$D$9))</f>
        <v/>
      </c>
      <c r="C20" s="17"/>
      <c r="D20" s="17"/>
      <c r="E20" s="122"/>
      <c r="F20" s="19"/>
      <c r="G20" s="19"/>
      <c r="H20" s="19"/>
      <c r="I20" s="18"/>
      <c r="J20" s="29">
        <f>IF($D$12&amp;C$12="女子リレー",1+0.03,10+0.03)</f>
        <v>10.029999999999999</v>
      </c>
      <c r="K20" s="29">
        <f t="shared" si="0"/>
        <v>3</v>
      </c>
      <c r="L20" s="30" t="e">
        <f>IF(#REF!="","",ASC(IF(LEN(F20)=1,"0"&amp;F20,F20))&amp;"分"&amp;ASC(IF(LEN(G20)=1,"0"&amp;G20,G20))&amp;"秒"&amp;ASC(IF(LEN(H20)=1,"0"&amp;H20,H20)))</f>
        <v>#REF!</v>
      </c>
    </row>
    <row r="21" spans="1:12" ht="20.100000000000001" customHeight="1">
      <c r="A21" s="22"/>
      <c r="B21" s="27" t="str">
        <f>IF(F21="","",IF(基本データ入力!$D$9="","",基本データ入力!$D$9))</f>
        <v/>
      </c>
      <c r="C21" s="17"/>
      <c r="D21" s="17"/>
      <c r="E21" s="122"/>
      <c r="F21" s="19"/>
      <c r="G21" s="19"/>
      <c r="H21" s="19"/>
      <c r="I21" s="18"/>
      <c r="J21" s="29">
        <f>IF($D$13&amp;C$13="女子リレー",1+0.04,10+0.04)</f>
        <v>10.039999999999999</v>
      </c>
      <c r="K21" s="29">
        <f t="shared" si="0"/>
        <v>4</v>
      </c>
      <c r="L21" s="30" t="e">
        <f>IF(#REF!="","",ASC(IF(LEN(F21)=1,"0"&amp;F21,F21))&amp;"分"&amp;ASC(IF(LEN(G21)=1,"0"&amp;G21,G21))&amp;"秒"&amp;ASC(IF(LEN(H21)=1,"0"&amp;H21,H21)))</f>
        <v>#REF!</v>
      </c>
    </row>
    <row r="22" spans="1:12" ht="20.100000000000001" customHeight="1">
      <c r="A22" s="22"/>
      <c r="B22" s="31"/>
      <c r="C22" s="31"/>
      <c r="D22" s="31"/>
      <c r="E22" s="31"/>
      <c r="F22" s="31"/>
      <c r="G22" s="31"/>
      <c r="H22" s="31"/>
      <c r="I22" s="28"/>
      <c r="J22" s="29"/>
      <c r="K22" s="29"/>
      <c r="L22" s="30"/>
    </row>
    <row r="23" spans="1:12">
      <c r="A23" s="22"/>
      <c r="B23" s="31"/>
      <c r="C23" s="31"/>
      <c r="D23" s="31"/>
      <c r="E23" s="32"/>
      <c r="F23" s="31"/>
      <c r="G23" s="31"/>
      <c r="H23" s="31"/>
      <c r="I23" s="31"/>
      <c r="J23" s="26"/>
      <c r="K23" s="20"/>
      <c r="L23" s="25"/>
    </row>
    <row r="24" spans="1:12" ht="13.5" customHeight="1">
      <c r="A24" s="22"/>
      <c r="B24" s="20"/>
      <c r="C24" s="20"/>
      <c r="D24" s="518" t="s">
        <v>247</v>
      </c>
      <c r="E24" s="518"/>
      <c r="F24" s="518"/>
      <c r="G24" s="518"/>
      <c r="H24" s="518"/>
      <c r="I24" s="518"/>
      <c r="J24" s="518"/>
      <c r="K24" s="20"/>
    </row>
    <row r="25" spans="1:12" ht="14.25" customHeight="1">
      <c r="A25" s="22"/>
      <c r="B25" s="20"/>
      <c r="C25" s="20"/>
      <c r="D25" s="518"/>
      <c r="E25" s="518"/>
      <c r="F25" s="518"/>
      <c r="G25" s="518"/>
      <c r="H25" s="518"/>
      <c r="I25" s="518"/>
      <c r="J25" s="518"/>
      <c r="K25" s="303"/>
    </row>
    <row r="26" spans="1:12" ht="13.5" customHeight="1">
      <c r="A26" s="22"/>
      <c r="B26" s="20"/>
      <c r="C26" s="20"/>
      <c r="D26" s="518"/>
      <c r="E26" s="518"/>
      <c r="F26" s="518"/>
      <c r="G26" s="518"/>
      <c r="H26" s="518"/>
      <c r="I26" s="518"/>
      <c r="J26" s="518"/>
      <c r="K26" s="303"/>
    </row>
    <row r="27" spans="1:12">
      <c r="A27" s="20"/>
      <c r="B27" s="20"/>
      <c r="C27" s="20"/>
      <c r="D27" s="518"/>
      <c r="E27" s="518"/>
      <c r="F27" s="518"/>
      <c r="G27" s="518"/>
      <c r="H27" s="518"/>
      <c r="I27" s="518"/>
      <c r="J27" s="518"/>
      <c r="K27" s="20"/>
    </row>
    <row r="28" spans="1:12">
      <c r="A28" s="20"/>
      <c r="B28" s="20"/>
      <c r="C28" s="20"/>
      <c r="D28" s="302"/>
      <c r="E28" s="302"/>
      <c r="F28" s="302"/>
      <c r="G28" s="302"/>
      <c r="H28" s="302"/>
      <c r="I28" s="302"/>
      <c r="J28" s="302"/>
      <c r="K28" s="20"/>
    </row>
    <row r="29" spans="1:12">
      <c r="A29" s="20"/>
      <c r="B29" s="20"/>
      <c r="C29" s="20"/>
      <c r="D29" s="20"/>
      <c r="E29" s="20"/>
      <c r="F29" s="20"/>
      <c r="G29" s="20"/>
      <c r="H29" s="20"/>
      <c r="I29" s="20"/>
      <c r="J29" s="20"/>
      <c r="K29" s="20"/>
    </row>
    <row r="30" spans="1:12">
      <c r="A30" s="20"/>
      <c r="B30" s="20"/>
      <c r="C30" s="20"/>
      <c r="D30" s="20"/>
      <c r="E30" s="20"/>
      <c r="F30" s="20"/>
      <c r="G30" s="20"/>
      <c r="H30" s="20"/>
      <c r="I30" s="20"/>
      <c r="J30" s="20"/>
      <c r="K30" s="20"/>
    </row>
    <row r="31" spans="1:12">
      <c r="A31" s="20"/>
      <c r="B31" s="20"/>
      <c r="C31" s="20"/>
      <c r="D31" s="20"/>
      <c r="E31" s="20"/>
      <c r="F31" s="20"/>
      <c r="G31" s="20"/>
      <c r="H31" s="20"/>
      <c r="I31" s="20"/>
      <c r="J31" s="20"/>
      <c r="K31" s="20"/>
    </row>
    <row r="32" spans="1:12">
      <c r="A32" s="20"/>
      <c r="B32" s="20"/>
      <c r="C32" s="20"/>
      <c r="D32" s="20"/>
      <c r="E32" s="20"/>
      <c r="F32" s="20"/>
      <c r="G32" s="20"/>
      <c r="H32" s="20"/>
      <c r="I32" s="20"/>
      <c r="J32" s="20"/>
      <c r="K32" s="20"/>
    </row>
    <row r="33" spans="1:11">
      <c r="A33" s="20"/>
      <c r="B33" s="20"/>
      <c r="C33" s="20"/>
      <c r="D33" s="20"/>
      <c r="E33" s="20"/>
      <c r="F33" s="20"/>
      <c r="G33" s="20"/>
      <c r="H33" s="20"/>
      <c r="I33" s="20"/>
      <c r="J33" s="20"/>
      <c r="K33" s="20"/>
    </row>
    <row r="34" spans="1:11">
      <c r="A34" s="20"/>
      <c r="B34" s="20"/>
      <c r="C34" s="20"/>
      <c r="D34" s="20"/>
      <c r="E34" s="20"/>
      <c r="F34" s="20"/>
      <c r="G34" s="20"/>
      <c r="H34" s="20"/>
      <c r="I34" s="20"/>
      <c r="J34" s="20"/>
      <c r="K34" s="20"/>
    </row>
  </sheetData>
  <sheetProtection selectLockedCells="1"/>
  <mergeCells count="2">
    <mergeCell ref="B4:H5"/>
    <mergeCell ref="D24:J27"/>
  </mergeCells>
  <phoneticPr fontId="2"/>
  <dataValidations count="10">
    <dataValidation imeMode="halfAlpha" allowBlank="1" showInputMessage="1" showErrorMessage="1" sqref="F10:H21"/>
    <dataValidation imeMode="disabled" allowBlank="1" showInputMessage="1" showErrorMessage="1" prompt="１０歳以下｢01｣、11～12歳｢02｣、13～14歳｢03｣" sqref="H9"/>
    <dataValidation type="list" allowBlank="1" showInputMessage="1" showErrorMessage="1" sqref="C10:C21">
      <formula1>"ﾘﾚｰ,ﾒﾄﾞﾚｰﾘﾚｰ"</formula1>
    </dataValidation>
    <dataValidation type="list" allowBlank="1" showInputMessage="1" showErrorMessage="1" sqref="C23">
      <formula1>"リレー,ﾒﾄﾞﾚｰﾘﾚｰ"</formula1>
    </dataValidation>
    <dataValidation type="list" allowBlank="1" showInputMessage="1" showErrorMessage="1" sqref="D23 D10:D21">
      <formula1>"男子,女子"</formula1>
    </dataValidation>
    <dataValidation allowBlank="1" showInputMessage="1" showErrorMessage="1" prompt="出場種目のタイムを入力すると，自動的に学校名が表示されます。" sqref="B10:B21"/>
    <dataValidation imeMode="halfAlpha" allowBlank="1" showInputMessage="1" showErrorMessage="1" prompt="半角入力_x000a_" sqref="F23:H23"/>
    <dataValidation type="list" imeMode="disabled" allowBlank="1" showInputMessage="1" showErrorMessage="1" prompt="８歳以下「08」、９～１０歳｢09｣、11～12歳｢11｣、１３～１４歳｢13｣、１５歳以上「15」" sqref="I10:I21">
      <formula1>"08,09,11,13,15"</formula1>
    </dataValidation>
    <dataValidation type="list" imeMode="disabled" allowBlank="1" showInputMessage="1" showErrorMessage="1" prompt="８歳以下「08」、９～１０歳｢09｣、11～12歳｢11｣、１３～１４歳｢13｣、１５歳以上「15」" sqref="I9">
      <formula1>"08,09,10,11"</formula1>
    </dataValidation>
    <dataValidation type="list" allowBlank="1" showErrorMessage="1" prompt="仙台市・宮城県大会は400，新人大会は200を選ぶ_x000a_" sqref="E10:E21">
      <formula1>"100,200"</formula1>
    </dataValidation>
  </dataValidations>
  <pageMargins left="0.75" right="0.75" top="1" bottom="1"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S12" sqref="S12"/>
    </sheetView>
  </sheetViews>
  <sheetFormatPr defaultRowHeight="13.5"/>
  <cols>
    <col min="1" max="1" width="9" style="21"/>
    <col min="2" max="2" width="14.125" style="21" customWidth="1"/>
    <col min="3" max="3" width="9.125" style="21" customWidth="1"/>
    <col min="4" max="4" width="8.5" style="21" customWidth="1"/>
    <col min="5" max="7" width="7" style="21" customWidth="1"/>
    <col min="8" max="8" width="9" style="21"/>
    <col min="9" max="9" width="3.375" style="21" customWidth="1"/>
    <col min="10" max="10" width="2.75" style="21" customWidth="1"/>
    <col min="11" max="12" width="3.375" style="21" customWidth="1"/>
    <col min="13" max="257" width="9" style="21"/>
    <col min="258" max="258" width="14.125" style="21" customWidth="1"/>
    <col min="259" max="259" width="9.125" style="21" customWidth="1"/>
    <col min="260" max="260" width="8.5" style="21" customWidth="1"/>
    <col min="261" max="263" width="7" style="21" customWidth="1"/>
    <col min="264" max="264" width="9" style="21"/>
    <col min="265" max="265" width="3.375" style="21" customWidth="1"/>
    <col min="266" max="266" width="2.75" style="21" customWidth="1"/>
    <col min="267" max="268" width="3.375" style="21" customWidth="1"/>
    <col min="269" max="513" width="9" style="21"/>
    <col min="514" max="514" width="14.125" style="21" customWidth="1"/>
    <col min="515" max="515" width="9.125" style="21" customWidth="1"/>
    <col min="516" max="516" width="8.5" style="21" customWidth="1"/>
    <col min="517" max="519" width="7" style="21" customWidth="1"/>
    <col min="520" max="520" width="9" style="21"/>
    <col min="521" max="521" width="3.375" style="21" customWidth="1"/>
    <col min="522" max="522" width="2.75" style="21" customWidth="1"/>
    <col min="523" max="524" width="3.375" style="21" customWidth="1"/>
    <col min="525" max="769" width="9" style="21"/>
    <col min="770" max="770" width="14.125" style="21" customWidth="1"/>
    <col min="771" max="771" width="9.125" style="21" customWidth="1"/>
    <col min="772" max="772" width="8.5" style="21" customWidth="1"/>
    <col min="773" max="775" width="7" style="21" customWidth="1"/>
    <col min="776" max="776" width="9" style="21"/>
    <col min="777" max="777" width="3.375" style="21" customWidth="1"/>
    <col min="778" max="778" width="2.75" style="21" customWidth="1"/>
    <col min="779" max="780" width="3.375" style="21" customWidth="1"/>
    <col min="781" max="1025" width="9" style="21"/>
    <col min="1026" max="1026" width="14.125" style="21" customWidth="1"/>
    <col min="1027" max="1027" width="9.125" style="21" customWidth="1"/>
    <col min="1028" max="1028" width="8.5" style="21" customWidth="1"/>
    <col min="1029" max="1031" width="7" style="21" customWidth="1"/>
    <col min="1032" max="1032" width="9" style="21"/>
    <col min="1033" max="1033" width="3.375" style="21" customWidth="1"/>
    <col min="1034" max="1034" width="2.75" style="21" customWidth="1"/>
    <col min="1035" max="1036" width="3.375" style="21" customWidth="1"/>
    <col min="1037" max="1281" width="9" style="21"/>
    <col min="1282" max="1282" width="14.125" style="21" customWidth="1"/>
    <col min="1283" max="1283" width="9.125" style="21" customWidth="1"/>
    <col min="1284" max="1284" width="8.5" style="21" customWidth="1"/>
    <col min="1285" max="1287" width="7" style="21" customWidth="1"/>
    <col min="1288" max="1288" width="9" style="21"/>
    <col min="1289" max="1289" width="3.375" style="21" customWidth="1"/>
    <col min="1290" max="1290" width="2.75" style="21" customWidth="1"/>
    <col min="1291" max="1292" width="3.375" style="21" customWidth="1"/>
    <col min="1293" max="1537" width="9" style="21"/>
    <col min="1538" max="1538" width="14.125" style="21" customWidth="1"/>
    <col min="1539" max="1539" width="9.125" style="21" customWidth="1"/>
    <col min="1540" max="1540" width="8.5" style="21" customWidth="1"/>
    <col min="1541" max="1543" width="7" style="21" customWidth="1"/>
    <col min="1544" max="1544" width="9" style="21"/>
    <col min="1545" max="1545" width="3.375" style="21" customWidth="1"/>
    <col min="1546" max="1546" width="2.75" style="21" customWidth="1"/>
    <col min="1547" max="1548" width="3.375" style="21" customWidth="1"/>
    <col min="1549" max="1793" width="9" style="21"/>
    <col min="1794" max="1794" width="14.125" style="21" customWidth="1"/>
    <col min="1795" max="1795" width="9.125" style="21" customWidth="1"/>
    <col min="1796" max="1796" width="8.5" style="21" customWidth="1"/>
    <col min="1797" max="1799" width="7" style="21" customWidth="1"/>
    <col min="1800" max="1800" width="9" style="21"/>
    <col min="1801" max="1801" width="3.375" style="21" customWidth="1"/>
    <col min="1802" max="1802" width="2.75" style="21" customWidth="1"/>
    <col min="1803" max="1804" width="3.375" style="21" customWidth="1"/>
    <col min="1805" max="2049" width="9" style="21"/>
    <col min="2050" max="2050" width="14.125" style="21" customWidth="1"/>
    <col min="2051" max="2051" width="9.125" style="21" customWidth="1"/>
    <col min="2052" max="2052" width="8.5" style="21" customWidth="1"/>
    <col min="2053" max="2055" width="7" style="21" customWidth="1"/>
    <col min="2056" max="2056" width="9" style="21"/>
    <col min="2057" max="2057" width="3.375" style="21" customWidth="1"/>
    <col min="2058" max="2058" width="2.75" style="21" customWidth="1"/>
    <col min="2059" max="2060" width="3.375" style="21" customWidth="1"/>
    <col min="2061" max="2305" width="9" style="21"/>
    <col min="2306" max="2306" width="14.125" style="21" customWidth="1"/>
    <col min="2307" max="2307" width="9.125" style="21" customWidth="1"/>
    <col min="2308" max="2308" width="8.5" style="21" customWidth="1"/>
    <col min="2309" max="2311" width="7" style="21" customWidth="1"/>
    <col min="2312" max="2312" width="9" style="21"/>
    <col min="2313" max="2313" width="3.375" style="21" customWidth="1"/>
    <col min="2314" max="2314" width="2.75" style="21" customWidth="1"/>
    <col min="2315" max="2316" width="3.375" style="21" customWidth="1"/>
    <col min="2317" max="2561" width="9" style="21"/>
    <col min="2562" max="2562" width="14.125" style="21" customWidth="1"/>
    <col min="2563" max="2563" width="9.125" style="21" customWidth="1"/>
    <col min="2564" max="2564" width="8.5" style="21" customWidth="1"/>
    <col min="2565" max="2567" width="7" style="21" customWidth="1"/>
    <col min="2568" max="2568" width="9" style="21"/>
    <col min="2569" max="2569" width="3.375" style="21" customWidth="1"/>
    <col min="2570" max="2570" width="2.75" style="21" customWidth="1"/>
    <col min="2571" max="2572" width="3.375" style="21" customWidth="1"/>
    <col min="2573" max="2817" width="9" style="21"/>
    <col min="2818" max="2818" width="14.125" style="21" customWidth="1"/>
    <col min="2819" max="2819" width="9.125" style="21" customWidth="1"/>
    <col min="2820" max="2820" width="8.5" style="21" customWidth="1"/>
    <col min="2821" max="2823" width="7" style="21" customWidth="1"/>
    <col min="2824" max="2824" width="9" style="21"/>
    <col min="2825" max="2825" width="3.375" style="21" customWidth="1"/>
    <col min="2826" max="2826" width="2.75" style="21" customWidth="1"/>
    <col min="2827" max="2828" width="3.375" style="21" customWidth="1"/>
    <col min="2829" max="3073" width="9" style="21"/>
    <col min="3074" max="3074" width="14.125" style="21" customWidth="1"/>
    <col min="3075" max="3075" width="9.125" style="21" customWidth="1"/>
    <col min="3076" max="3076" width="8.5" style="21" customWidth="1"/>
    <col min="3077" max="3079" width="7" style="21" customWidth="1"/>
    <col min="3080" max="3080" width="9" style="21"/>
    <col min="3081" max="3081" width="3.375" style="21" customWidth="1"/>
    <col min="3082" max="3082" width="2.75" style="21" customWidth="1"/>
    <col min="3083" max="3084" width="3.375" style="21" customWidth="1"/>
    <col min="3085" max="3329" width="9" style="21"/>
    <col min="3330" max="3330" width="14.125" style="21" customWidth="1"/>
    <col min="3331" max="3331" width="9.125" style="21" customWidth="1"/>
    <col min="3332" max="3332" width="8.5" style="21" customWidth="1"/>
    <col min="3333" max="3335" width="7" style="21" customWidth="1"/>
    <col min="3336" max="3336" width="9" style="21"/>
    <col min="3337" max="3337" width="3.375" style="21" customWidth="1"/>
    <col min="3338" max="3338" width="2.75" style="21" customWidth="1"/>
    <col min="3339" max="3340" width="3.375" style="21" customWidth="1"/>
    <col min="3341" max="3585" width="9" style="21"/>
    <col min="3586" max="3586" width="14.125" style="21" customWidth="1"/>
    <col min="3587" max="3587" width="9.125" style="21" customWidth="1"/>
    <col min="3588" max="3588" width="8.5" style="21" customWidth="1"/>
    <col min="3589" max="3591" width="7" style="21" customWidth="1"/>
    <col min="3592" max="3592" width="9" style="21"/>
    <col min="3593" max="3593" width="3.375" style="21" customWidth="1"/>
    <col min="3594" max="3594" width="2.75" style="21" customWidth="1"/>
    <col min="3595" max="3596" width="3.375" style="21" customWidth="1"/>
    <col min="3597" max="3841" width="9" style="21"/>
    <col min="3842" max="3842" width="14.125" style="21" customWidth="1"/>
    <col min="3843" max="3843" width="9.125" style="21" customWidth="1"/>
    <col min="3844" max="3844" width="8.5" style="21" customWidth="1"/>
    <col min="3845" max="3847" width="7" style="21" customWidth="1"/>
    <col min="3848" max="3848" width="9" style="21"/>
    <col min="3849" max="3849" width="3.375" style="21" customWidth="1"/>
    <col min="3850" max="3850" width="2.75" style="21" customWidth="1"/>
    <col min="3851" max="3852" width="3.375" style="21" customWidth="1"/>
    <col min="3853" max="4097" width="9" style="21"/>
    <col min="4098" max="4098" width="14.125" style="21" customWidth="1"/>
    <col min="4099" max="4099" width="9.125" style="21" customWidth="1"/>
    <col min="4100" max="4100" width="8.5" style="21" customWidth="1"/>
    <col min="4101" max="4103" width="7" style="21" customWidth="1"/>
    <col min="4104" max="4104" width="9" style="21"/>
    <col min="4105" max="4105" width="3.375" style="21" customWidth="1"/>
    <col min="4106" max="4106" width="2.75" style="21" customWidth="1"/>
    <col min="4107" max="4108" width="3.375" style="21" customWidth="1"/>
    <col min="4109" max="4353" width="9" style="21"/>
    <col min="4354" max="4354" width="14.125" style="21" customWidth="1"/>
    <col min="4355" max="4355" width="9.125" style="21" customWidth="1"/>
    <col min="4356" max="4356" width="8.5" style="21" customWidth="1"/>
    <col min="4357" max="4359" width="7" style="21" customWidth="1"/>
    <col min="4360" max="4360" width="9" style="21"/>
    <col min="4361" max="4361" width="3.375" style="21" customWidth="1"/>
    <col min="4362" max="4362" width="2.75" style="21" customWidth="1"/>
    <col min="4363" max="4364" width="3.375" style="21" customWidth="1"/>
    <col min="4365" max="4609" width="9" style="21"/>
    <col min="4610" max="4610" width="14.125" style="21" customWidth="1"/>
    <col min="4611" max="4611" width="9.125" style="21" customWidth="1"/>
    <col min="4612" max="4612" width="8.5" style="21" customWidth="1"/>
    <col min="4613" max="4615" width="7" style="21" customWidth="1"/>
    <col min="4616" max="4616" width="9" style="21"/>
    <col min="4617" max="4617" width="3.375" style="21" customWidth="1"/>
    <col min="4618" max="4618" width="2.75" style="21" customWidth="1"/>
    <col min="4619" max="4620" width="3.375" style="21" customWidth="1"/>
    <col min="4621" max="4865" width="9" style="21"/>
    <col min="4866" max="4866" width="14.125" style="21" customWidth="1"/>
    <col min="4867" max="4867" width="9.125" style="21" customWidth="1"/>
    <col min="4868" max="4868" width="8.5" style="21" customWidth="1"/>
    <col min="4869" max="4871" width="7" style="21" customWidth="1"/>
    <col min="4872" max="4872" width="9" style="21"/>
    <col min="4873" max="4873" width="3.375" style="21" customWidth="1"/>
    <col min="4874" max="4874" width="2.75" style="21" customWidth="1"/>
    <col min="4875" max="4876" width="3.375" style="21" customWidth="1"/>
    <col min="4877" max="5121" width="9" style="21"/>
    <col min="5122" max="5122" width="14.125" style="21" customWidth="1"/>
    <col min="5123" max="5123" width="9.125" style="21" customWidth="1"/>
    <col min="5124" max="5124" width="8.5" style="21" customWidth="1"/>
    <col min="5125" max="5127" width="7" style="21" customWidth="1"/>
    <col min="5128" max="5128" width="9" style="21"/>
    <col min="5129" max="5129" width="3.375" style="21" customWidth="1"/>
    <col min="5130" max="5130" width="2.75" style="21" customWidth="1"/>
    <col min="5131" max="5132" width="3.375" style="21" customWidth="1"/>
    <col min="5133" max="5377" width="9" style="21"/>
    <col min="5378" max="5378" width="14.125" style="21" customWidth="1"/>
    <col min="5379" max="5379" width="9.125" style="21" customWidth="1"/>
    <col min="5380" max="5380" width="8.5" style="21" customWidth="1"/>
    <col min="5381" max="5383" width="7" style="21" customWidth="1"/>
    <col min="5384" max="5384" width="9" style="21"/>
    <col min="5385" max="5385" width="3.375" style="21" customWidth="1"/>
    <col min="5386" max="5386" width="2.75" style="21" customWidth="1"/>
    <col min="5387" max="5388" width="3.375" style="21" customWidth="1"/>
    <col min="5389" max="5633" width="9" style="21"/>
    <col min="5634" max="5634" width="14.125" style="21" customWidth="1"/>
    <col min="5635" max="5635" width="9.125" style="21" customWidth="1"/>
    <col min="5636" max="5636" width="8.5" style="21" customWidth="1"/>
    <col min="5637" max="5639" width="7" style="21" customWidth="1"/>
    <col min="5640" max="5640" width="9" style="21"/>
    <col min="5641" max="5641" width="3.375" style="21" customWidth="1"/>
    <col min="5642" max="5642" width="2.75" style="21" customWidth="1"/>
    <col min="5643" max="5644" width="3.375" style="21" customWidth="1"/>
    <col min="5645" max="5889" width="9" style="21"/>
    <col min="5890" max="5890" width="14.125" style="21" customWidth="1"/>
    <col min="5891" max="5891" width="9.125" style="21" customWidth="1"/>
    <col min="5892" max="5892" width="8.5" style="21" customWidth="1"/>
    <col min="5893" max="5895" width="7" style="21" customWidth="1"/>
    <col min="5896" max="5896" width="9" style="21"/>
    <col min="5897" max="5897" width="3.375" style="21" customWidth="1"/>
    <col min="5898" max="5898" width="2.75" style="21" customWidth="1"/>
    <col min="5899" max="5900" width="3.375" style="21" customWidth="1"/>
    <col min="5901" max="6145" width="9" style="21"/>
    <col min="6146" max="6146" width="14.125" style="21" customWidth="1"/>
    <col min="6147" max="6147" width="9.125" style="21" customWidth="1"/>
    <col min="6148" max="6148" width="8.5" style="21" customWidth="1"/>
    <col min="6149" max="6151" width="7" style="21" customWidth="1"/>
    <col min="6152" max="6152" width="9" style="21"/>
    <col min="6153" max="6153" width="3.375" style="21" customWidth="1"/>
    <col min="6154" max="6154" width="2.75" style="21" customWidth="1"/>
    <col min="6155" max="6156" width="3.375" style="21" customWidth="1"/>
    <col min="6157" max="6401" width="9" style="21"/>
    <col min="6402" max="6402" width="14.125" style="21" customWidth="1"/>
    <col min="6403" max="6403" width="9.125" style="21" customWidth="1"/>
    <col min="6404" max="6404" width="8.5" style="21" customWidth="1"/>
    <col min="6405" max="6407" width="7" style="21" customWidth="1"/>
    <col min="6408" max="6408" width="9" style="21"/>
    <col min="6409" max="6409" width="3.375" style="21" customWidth="1"/>
    <col min="6410" max="6410" width="2.75" style="21" customWidth="1"/>
    <col min="6411" max="6412" width="3.375" style="21" customWidth="1"/>
    <col min="6413" max="6657" width="9" style="21"/>
    <col min="6658" max="6658" width="14.125" style="21" customWidth="1"/>
    <col min="6659" max="6659" width="9.125" style="21" customWidth="1"/>
    <col min="6660" max="6660" width="8.5" style="21" customWidth="1"/>
    <col min="6661" max="6663" width="7" style="21" customWidth="1"/>
    <col min="6664" max="6664" width="9" style="21"/>
    <col min="6665" max="6665" width="3.375" style="21" customWidth="1"/>
    <col min="6666" max="6666" width="2.75" style="21" customWidth="1"/>
    <col min="6667" max="6668" width="3.375" style="21" customWidth="1"/>
    <col min="6669" max="6913" width="9" style="21"/>
    <col min="6914" max="6914" width="14.125" style="21" customWidth="1"/>
    <col min="6915" max="6915" width="9.125" style="21" customWidth="1"/>
    <col min="6916" max="6916" width="8.5" style="21" customWidth="1"/>
    <col min="6917" max="6919" width="7" style="21" customWidth="1"/>
    <col min="6920" max="6920" width="9" style="21"/>
    <col min="6921" max="6921" width="3.375" style="21" customWidth="1"/>
    <col min="6922" max="6922" width="2.75" style="21" customWidth="1"/>
    <col min="6923" max="6924" width="3.375" style="21" customWidth="1"/>
    <col min="6925" max="7169" width="9" style="21"/>
    <col min="7170" max="7170" width="14.125" style="21" customWidth="1"/>
    <col min="7171" max="7171" width="9.125" style="21" customWidth="1"/>
    <col min="7172" max="7172" width="8.5" style="21" customWidth="1"/>
    <col min="7173" max="7175" width="7" style="21" customWidth="1"/>
    <col min="7176" max="7176" width="9" style="21"/>
    <col min="7177" max="7177" width="3.375" style="21" customWidth="1"/>
    <col min="7178" max="7178" width="2.75" style="21" customWidth="1"/>
    <col min="7179" max="7180" width="3.375" style="21" customWidth="1"/>
    <col min="7181" max="7425" width="9" style="21"/>
    <col min="7426" max="7426" width="14.125" style="21" customWidth="1"/>
    <col min="7427" max="7427" width="9.125" style="21" customWidth="1"/>
    <col min="7428" max="7428" width="8.5" style="21" customWidth="1"/>
    <col min="7429" max="7431" width="7" style="21" customWidth="1"/>
    <col min="7432" max="7432" width="9" style="21"/>
    <col min="7433" max="7433" width="3.375" style="21" customWidth="1"/>
    <col min="7434" max="7434" width="2.75" style="21" customWidth="1"/>
    <col min="7435" max="7436" width="3.375" style="21" customWidth="1"/>
    <col min="7437" max="7681" width="9" style="21"/>
    <col min="7682" max="7682" width="14.125" style="21" customWidth="1"/>
    <col min="7683" max="7683" width="9.125" style="21" customWidth="1"/>
    <col min="7684" max="7684" width="8.5" style="21" customWidth="1"/>
    <col min="7685" max="7687" width="7" style="21" customWidth="1"/>
    <col min="7688" max="7688" width="9" style="21"/>
    <col min="7689" max="7689" width="3.375" style="21" customWidth="1"/>
    <col min="7690" max="7690" width="2.75" style="21" customWidth="1"/>
    <col min="7691" max="7692" width="3.375" style="21" customWidth="1"/>
    <col min="7693" max="7937" width="9" style="21"/>
    <col min="7938" max="7938" width="14.125" style="21" customWidth="1"/>
    <col min="7939" max="7939" width="9.125" style="21" customWidth="1"/>
    <col min="7940" max="7940" width="8.5" style="21" customWidth="1"/>
    <col min="7941" max="7943" width="7" style="21" customWidth="1"/>
    <col min="7944" max="7944" width="9" style="21"/>
    <col min="7945" max="7945" width="3.375" style="21" customWidth="1"/>
    <col min="7946" max="7946" width="2.75" style="21" customWidth="1"/>
    <col min="7947" max="7948" width="3.375" style="21" customWidth="1"/>
    <col min="7949" max="8193" width="9" style="21"/>
    <col min="8194" max="8194" width="14.125" style="21" customWidth="1"/>
    <col min="8195" max="8195" width="9.125" style="21" customWidth="1"/>
    <col min="8196" max="8196" width="8.5" style="21" customWidth="1"/>
    <col min="8197" max="8199" width="7" style="21" customWidth="1"/>
    <col min="8200" max="8200" width="9" style="21"/>
    <col min="8201" max="8201" width="3.375" style="21" customWidth="1"/>
    <col min="8202" max="8202" width="2.75" style="21" customWidth="1"/>
    <col min="8203" max="8204" width="3.375" style="21" customWidth="1"/>
    <col min="8205" max="8449" width="9" style="21"/>
    <col min="8450" max="8450" width="14.125" style="21" customWidth="1"/>
    <col min="8451" max="8451" width="9.125" style="21" customWidth="1"/>
    <col min="8452" max="8452" width="8.5" style="21" customWidth="1"/>
    <col min="8453" max="8455" width="7" style="21" customWidth="1"/>
    <col min="8456" max="8456" width="9" style="21"/>
    <col min="8457" max="8457" width="3.375" style="21" customWidth="1"/>
    <col min="8458" max="8458" width="2.75" style="21" customWidth="1"/>
    <col min="8459" max="8460" width="3.375" style="21" customWidth="1"/>
    <col min="8461" max="8705" width="9" style="21"/>
    <col min="8706" max="8706" width="14.125" style="21" customWidth="1"/>
    <col min="8707" max="8707" width="9.125" style="21" customWidth="1"/>
    <col min="8708" max="8708" width="8.5" style="21" customWidth="1"/>
    <col min="8709" max="8711" width="7" style="21" customWidth="1"/>
    <col min="8712" max="8712" width="9" style="21"/>
    <col min="8713" max="8713" width="3.375" style="21" customWidth="1"/>
    <col min="8714" max="8714" width="2.75" style="21" customWidth="1"/>
    <col min="8715" max="8716" width="3.375" style="21" customWidth="1"/>
    <col min="8717" max="8961" width="9" style="21"/>
    <col min="8962" max="8962" width="14.125" style="21" customWidth="1"/>
    <col min="8963" max="8963" width="9.125" style="21" customWidth="1"/>
    <col min="8964" max="8964" width="8.5" style="21" customWidth="1"/>
    <col min="8965" max="8967" width="7" style="21" customWidth="1"/>
    <col min="8968" max="8968" width="9" style="21"/>
    <col min="8969" max="8969" width="3.375" style="21" customWidth="1"/>
    <col min="8970" max="8970" width="2.75" style="21" customWidth="1"/>
    <col min="8971" max="8972" width="3.375" style="21" customWidth="1"/>
    <col min="8973" max="9217" width="9" style="21"/>
    <col min="9218" max="9218" width="14.125" style="21" customWidth="1"/>
    <col min="9219" max="9219" width="9.125" style="21" customWidth="1"/>
    <col min="9220" max="9220" width="8.5" style="21" customWidth="1"/>
    <col min="9221" max="9223" width="7" style="21" customWidth="1"/>
    <col min="9224" max="9224" width="9" style="21"/>
    <col min="9225" max="9225" width="3.375" style="21" customWidth="1"/>
    <col min="9226" max="9226" width="2.75" style="21" customWidth="1"/>
    <col min="9227" max="9228" width="3.375" style="21" customWidth="1"/>
    <col min="9229" max="9473" width="9" style="21"/>
    <col min="9474" max="9474" width="14.125" style="21" customWidth="1"/>
    <col min="9475" max="9475" width="9.125" style="21" customWidth="1"/>
    <col min="9476" max="9476" width="8.5" style="21" customWidth="1"/>
    <col min="9477" max="9479" width="7" style="21" customWidth="1"/>
    <col min="9480" max="9480" width="9" style="21"/>
    <col min="9481" max="9481" width="3.375" style="21" customWidth="1"/>
    <col min="9482" max="9482" width="2.75" style="21" customWidth="1"/>
    <col min="9483" max="9484" width="3.375" style="21" customWidth="1"/>
    <col min="9485" max="9729" width="9" style="21"/>
    <col min="9730" max="9730" width="14.125" style="21" customWidth="1"/>
    <col min="9731" max="9731" width="9.125" style="21" customWidth="1"/>
    <col min="9732" max="9732" width="8.5" style="21" customWidth="1"/>
    <col min="9733" max="9735" width="7" style="21" customWidth="1"/>
    <col min="9736" max="9736" width="9" style="21"/>
    <col min="9737" max="9737" width="3.375" style="21" customWidth="1"/>
    <col min="9738" max="9738" width="2.75" style="21" customWidth="1"/>
    <col min="9739" max="9740" width="3.375" style="21" customWidth="1"/>
    <col min="9741" max="9985" width="9" style="21"/>
    <col min="9986" max="9986" width="14.125" style="21" customWidth="1"/>
    <col min="9987" max="9987" width="9.125" style="21" customWidth="1"/>
    <col min="9988" max="9988" width="8.5" style="21" customWidth="1"/>
    <col min="9989" max="9991" width="7" style="21" customWidth="1"/>
    <col min="9992" max="9992" width="9" style="21"/>
    <col min="9993" max="9993" width="3.375" style="21" customWidth="1"/>
    <col min="9994" max="9994" width="2.75" style="21" customWidth="1"/>
    <col min="9995" max="9996" width="3.375" style="21" customWidth="1"/>
    <col min="9997" max="10241" width="9" style="21"/>
    <col min="10242" max="10242" width="14.125" style="21" customWidth="1"/>
    <col min="10243" max="10243" width="9.125" style="21" customWidth="1"/>
    <col min="10244" max="10244" width="8.5" style="21" customWidth="1"/>
    <col min="10245" max="10247" width="7" style="21" customWidth="1"/>
    <col min="10248" max="10248" width="9" style="21"/>
    <col min="10249" max="10249" width="3.375" style="21" customWidth="1"/>
    <col min="10250" max="10250" width="2.75" style="21" customWidth="1"/>
    <col min="10251" max="10252" width="3.375" style="21" customWidth="1"/>
    <col min="10253" max="10497" width="9" style="21"/>
    <col min="10498" max="10498" width="14.125" style="21" customWidth="1"/>
    <col min="10499" max="10499" width="9.125" style="21" customWidth="1"/>
    <col min="10500" max="10500" width="8.5" style="21" customWidth="1"/>
    <col min="10501" max="10503" width="7" style="21" customWidth="1"/>
    <col min="10504" max="10504" width="9" style="21"/>
    <col min="10505" max="10505" width="3.375" style="21" customWidth="1"/>
    <col min="10506" max="10506" width="2.75" style="21" customWidth="1"/>
    <col min="10507" max="10508" width="3.375" style="21" customWidth="1"/>
    <col min="10509" max="10753" width="9" style="21"/>
    <col min="10754" max="10754" width="14.125" style="21" customWidth="1"/>
    <col min="10755" max="10755" width="9.125" style="21" customWidth="1"/>
    <col min="10756" max="10756" width="8.5" style="21" customWidth="1"/>
    <col min="10757" max="10759" width="7" style="21" customWidth="1"/>
    <col min="10760" max="10760" width="9" style="21"/>
    <col min="10761" max="10761" width="3.375" style="21" customWidth="1"/>
    <col min="10762" max="10762" width="2.75" style="21" customWidth="1"/>
    <col min="10763" max="10764" width="3.375" style="21" customWidth="1"/>
    <col min="10765" max="11009" width="9" style="21"/>
    <col min="11010" max="11010" width="14.125" style="21" customWidth="1"/>
    <col min="11011" max="11011" width="9.125" style="21" customWidth="1"/>
    <col min="11012" max="11012" width="8.5" style="21" customWidth="1"/>
    <col min="11013" max="11015" width="7" style="21" customWidth="1"/>
    <col min="11016" max="11016" width="9" style="21"/>
    <col min="11017" max="11017" width="3.375" style="21" customWidth="1"/>
    <col min="11018" max="11018" width="2.75" style="21" customWidth="1"/>
    <col min="11019" max="11020" width="3.375" style="21" customWidth="1"/>
    <col min="11021" max="11265" width="9" style="21"/>
    <col min="11266" max="11266" width="14.125" style="21" customWidth="1"/>
    <col min="11267" max="11267" width="9.125" style="21" customWidth="1"/>
    <col min="11268" max="11268" width="8.5" style="21" customWidth="1"/>
    <col min="11269" max="11271" width="7" style="21" customWidth="1"/>
    <col min="11272" max="11272" width="9" style="21"/>
    <col min="11273" max="11273" width="3.375" style="21" customWidth="1"/>
    <col min="11274" max="11274" width="2.75" style="21" customWidth="1"/>
    <col min="11275" max="11276" width="3.375" style="21" customWidth="1"/>
    <col min="11277" max="11521" width="9" style="21"/>
    <col min="11522" max="11522" width="14.125" style="21" customWidth="1"/>
    <col min="11523" max="11523" width="9.125" style="21" customWidth="1"/>
    <col min="11524" max="11524" width="8.5" style="21" customWidth="1"/>
    <col min="11525" max="11527" width="7" style="21" customWidth="1"/>
    <col min="11528" max="11528" width="9" style="21"/>
    <col min="11529" max="11529" width="3.375" style="21" customWidth="1"/>
    <col min="11530" max="11530" width="2.75" style="21" customWidth="1"/>
    <col min="11531" max="11532" width="3.375" style="21" customWidth="1"/>
    <col min="11533" max="11777" width="9" style="21"/>
    <col min="11778" max="11778" width="14.125" style="21" customWidth="1"/>
    <col min="11779" max="11779" width="9.125" style="21" customWidth="1"/>
    <col min="11780" max="11780" width="8.5" style="21" customWidth="1"/>
    <col min="11781" max="11783" width="7" style="21" customWidth="1"/>
    <col min="11784" max="11784" width="9" style="21"/>
    <col min="11785" max="11785" width="3.375" style="21" customWidth="1"/>
    <col min="11786" max="11786" width="2.75" style="21" customWidth="1"/>
    <col min="11787" max="11788" width="3.375" style="21" customWidth="1"/>
    <col min="11789" max="12033" width="9" style="21"/>
    <col min="12034" max="12034" width="14.125" style="21" customWidth="1"/>
    <col min="12035" max="12035" width="9.125" style="21" customWidth="1"/>
    <col min="12036" max="12036" width="8.5" style="21" customWidth="1"/>
    <col min="12037" max="12039" width="7" style="21" customWidth="1"/>
    <col min="12040" max="12040" width="9" style="21"/>
    <col min="12041" max="12041" width="3.375" style="21" customWidth="1"/>
    <col min="12042" max="12042" width="2.75" style="21" customWidth="1"/>
    <col min="12043" max="12044" width="3.375" style="21" customWidth="1"/>
    <col min="12045" max="12289" width="9" style="21"/>
    <col min="12290" max="12290" width="14.125" style="21" customWidth="1"/>
    <col min="12291" max="12291" width="9.125" style="21" customWidth="1"/>
    <col min="12292" max="12292" width="8.5" style="21" customWidth="1"/>
    <col min="12293" max="12295" width="7" style="21" customWidth="1"/>
    <col min="12296" max="12296" width="9" style="21"/>
    <col min="12297" max="12297" width="3.375" style="21" customWidth="1"/>
    <col min="12298" max="12298" width="2.75" style="21" customWidth="1"/>
    <col min="12299" max="12300" width="3.375" style="21" customWidth="1"/>
    <col min="12301" max="12545" width="9" style="21"/>
    <col min="12546" max="12546" width="14.125" style="21" customWidth="1"/>
    <col min="12547" max="12547" width="9.125" style="21" customWidth="1"/>
    <col min="12548" max="12548" width="8.5" style="21" customWidth="1"/>
    <col min="12549" max="12551" width="7" style="21" customWidth="1"/>
    <col min="12552" max="12552" width="9" style="21"/>
    <col min="12553" max="12553" width="3.375" style="21" customWidth="1"/>
    <col min="12554" max="12554" width="2.75" style="21" customWidth="1"/>
    <col min="12555" max="12556" width="3.375" style="21" customWidth="1"/>
    <col min="12557" max="12801" width="9" style="21"/>
    <col min="12802" max="12802" width="14.125" style="21" customWidth="1"/>
    <col min="12803" max="12803" width="9.125" style="21" customWidth="1"/>
    <col min="12804" max="12804" width="8.5" style="21" customWidth="1"/>
    <col min="12805" max="12807" width="7" style="21" customWidth="1"/>
    <col min="12808" max="12808" width="9" style="21"/>
    <col min="12809" max="12809" width="3.375" style="21" customWidth="1"/>
    <col min="12810" max="12810" width="2.75" style="21" customWidth="1"/>
    <col min="12811" max="12812" width="3.375" style="21" customWidth="1"/>
    <col min="12813" max="13057" width="9" style="21"/>
    <col min="13058" max="13058" width="14.125" style="21" customWidth="1"/>
    <col min="13059" max="13059" width="9.125" style="21" customWidth="1"/>
    <col min="13060" max="13060" width="8.5" style="21" customWidth="1"/>
    <col min="13061" max="13063" width="7" style="21" customWidth="1"/>
    <col min="13064" max="13064" width="9" style="21"/>
    <col min="13065" max="13065" width="3.375" style="21" customWidth="1"/>
    <col min="13066" max="13066" width="2.75" style="21" customWidth="1"/>
    <col min="13067" max="13068" width="3.375" style="21" customWidth="1"/>
    <col min="13069" max="13313" width="9" style="21"/>
    <col min="13314" max="13314" width="14.125" style="21" customWidth="1"/>
    <col min="13315" max="13315" width="9.125" style="21" customWidth="1"/>
    <col min="13316" max="13316" width="8.5" style="21" customWidth="1"/>
    <col min="13317" max="13319" width="7" style="21" customWidth="1"/>
    <col min="13320" max="13320" width="9" style="21"/>
    <col min="13321" max="13321" width="3.375" style="21" customWidth="1"/>
    <col min="13322" max="13322" width="2.75" style="21" customWidth="1"/>
    <col min="13323" max="13324" width="3.375" style="21" customWidth="1"/>
    <col min="13325" max="13569" width="9" style="21"/>
    <col min="13570" max="13570" width="14.125" style="21" customWidth="1"/>
    <col min="13571" max="13571" width="9.125" style="21" customWidth="1"/>
    <col min="13572" max="13572" width="8.5" style="21" customWidth="1"/>
    <col min="13573" max="13575" width="7" style="21" customWidth="1"/>
    <col min="13576" max="13576" width="9" style="21"/>
    <col min="13577" max="13577" width="3.375" style="21" customWidth="1"/>
    <col min="13578" max="13578" width="2.75" style="21" customWidth="1"/>
    <col min="13579" max="13580" width="3.375" style="21" customWidth="1"/>
    <col min="13581" max="13825" width="9" style="21"/>
    <col min="13826" max="13826" width="14.125" style="21" customWidth="1"/>
    <col min="13827" max="13827" width="9.125" style="21" customWidth="1"/>
    <col min="13828" max="13828" width="8.5" style="21" customWidth="1"/>
    <col min="13829" max="13831" width="7" style="21" customWidth="1"/>
    <col min="13832" max="13832" width="9" style="21"/>
    <col min="13833" max="13833" width="3.375" style="21" customWidth="1"/>
    <col min="13834" max="13834" width="2.75" style="21" customWidth="1"/>
    <col min="13835" max="13836" width="3.375" style="21" customWidth="1"/>
    <col min="13837" max="14081" width="9" style="21"/>
    <col min="14082" max="14082" width="14.125" style="21" customWidth="1"/>
    <col min="14083" max="14083" width="9.125" style="21" customWidth="1"/>
    <col min="14084" max="14084" width="8.5" style="21" customWidth="1"/>
    <col min="14085" max="14087" width="7" style="21" customWidth="1"/>
    <col min="14088" max="14088" width="9" style="21"/>
    <col min="14089" max="14089" width="3.375" style="21" customWidth="1"/>
    <col min="14090" max="14090" width="2.75" style="21" customWidth="1"/>
    <col min="14091" max="14092" width="3.375" style="21" customWidth="1"/>
    <col min="14093" max="14337" width="9" style="21"/>
    <col min="14338" max="14338" width="14.125" style="21" customWidth="1"/>
    <col min="14339" max="14339" width="9.125" style="21" customWidth="1"/>
    <col min="14340" max="14340" width="8.5" style="21" customWidth="1"/>
    <col min="14341" max="14343" width="7" style="21" customWidth="1"/>
    <col min="14344" max="14344" width="9" style="21"/>
    <col min="14345" max="14345" width="3.375" style="21" customWidth="1"/>
    <col min="14346" max="14346" width="2.75" style="21" customWidth="1"/>
    <col min="14347" max="14348" width="3.375" style="21" customWidth="1"/>
    <col min="14349" max="14593" width="9" style="21"/>
    <col min="14594" max="14594" width="14.125" style="21" customWidth="1"/>
    <col min="14595" max="14595" width="9.125" style="21" customWidth="1"/>
    <col min="14596" max="14596" width="8.5" style="21" customWidth="1"/>
    <col min="14597" max="14599" width="7" style="21" customWidth="1"/>
    <col min="14600" max="14600" width="9" style="21"/>
    <col min="14601" max="14601" width="3.375" style="21" customWidth="1"/>
    <col min="14602" max="14602" width="2.75" style="21" customWidth="1"/>
    <col min="14603" max="14604" width="3.375" style="21" customWidth="1"/>
    <col min="14605" max="14849" width="9" style="21"/>
    <col min="14850" max="14850" width="14.125" style="21" customWidth="1"/>
    <col min="14851" max="14851" width="9.125" style="21" customWidth="1"/>
    <col min="14852" max="14852" width="8.5" style="21" customWidth="1"/>
    <col min="14853" max="14855" width="7" style="21" customWidth="1"/>
    <col min="14856" max="14856" width="9" style="21"/>
    <col min="14857" max="14857" width="3.375" style="21" customWidth="1"/>
    <col min="14858" max="14858" width="2.75" style="21" customWidth="1"/>
    <col min="14859" max="14860" width="3.375" style="21" customWidth="1"/>
    <col min="14861" max="15105" width="9" style="21"/>
    <col min="15106" max="15106" width="14.125" style="21" customWidth="1"/>
    <col min="15107" max="15107" width="9.125" style="21" customWidth="1"/>
    <col min="15108" max="15108" width="8.5" style="21" customWidth="1"/>
    <col min="15109" max="15111" width="7" style="21" customWidth="1"/>
    <col min="15112" max="15112" width="9" style="21"/>
    <col min="15113" max="15113" width="3.375" style="21" customWidth="1"/>
    <col min="15114" max="15114" width="2.75" style="21" customWidth="1"/>
    <col min="15115" max="15116" width="3.375" style="21" customWidth="1"/>
    <col min="15117" max="15361" width="9" style="21"/>
    <col min="15362" max="15362" width="14.125" style="21" customWidth="1"/>
    <col min="15363" max="15363" width="9.125" style="21" customWidth="1"/>
    <col min="15364" max="15364" width="8.5" style="21" customWidth="1"/>
    <col min="15365" max="15367" width="7" style="21" customWidth="1"/>
    <col min="15368" max="15368" width="9" style="21"/>
    <col min="15369" max="15369" width="3.375" style="21" customWidth="1"/>
    <col min="15370" max="15370" width="2.75" style="21" customWidth="1"/>
    <col min="15371" max="15372" width="3.375" style="21" customWidth="1"/>
    <col min="15373" max="15617" width="9" style="21"/>
    <col min="15618" max="15618" width="14.125" style="21" customWidth="1"/>
    <col min="15619" max="15619" width="9.125" style="21" customWidth="1"/>
    <col min="15620" max="15620" width="8.5" style="21" customWidth="1"/>
    <col min="15621" max="15623" width="7" style="21" customWidth="1"/>
    <col min="15624" max="15624" width="9" style="21"/>
    <col min="15625" max="15625" width="3.375" style="21" customWidth="1"/>
    <col min="15626" max="15626" width="2.75" style="21" customWidth="1"/>
    <col min="15627" max="15628" width="3.375" style="21" customWidth="1"/>
    <col min="15629" max="15873" width="9" style="21"/>
    <col min="15874" max="15874" width="14.125" style="21" customWidth="1"/>
    <col min="15875" max="15875" width="9.125" style="21" customWidth="1"/>
    <col min="15876" max="15876" width="8.5" style="21" customWidth="1"/>
    <col min="15877" max="15879" width="7" style="21" customWidth="1"/>
    <col min="15880" max="15880" width="9" style="21"/>
    <col min="15881" max="15881" width="3.375" style="21" customWidth="1"/>
    <col min="15882" max="15882" width="2.75" style="21" customWidth="1"/>
    <col min="15883" max="15884" width="3.375" style="21" customWidth="1"/>
    <col min="15885" max="16129" width="9" style="21"/>
    <col min="16130" max="16130" width="14.125" style="21" customWidth="1"/>
    <col min="16131" max="16131" width="9.125" style="21" customWidth="1"/>
    <col min="16132" max="16132" width="8.5" style="21" customWidth="1"/>
    <col min="16133" max="16135" width="7" style="21" customWidth="1"/>
    <col min="16136" max="16136" width="9" style="21"/>
    <col min="16137" max="16137" width="3.375" style="21" customWidth="1"/>
    <col min="16138" max="16138" width="2.75" style="21" customWidth="1"/>
    <col min="16139" max="16140" width="3.375" style="21" customWidth="1"/>
    <col min="16141" max="16384" width="9" style="21"/>
  </cols>
  <sheetData>
    <row r="1" spans="1:11">
      <c r="A1" s="20"/>
      <c r="B1" s="20"/>
      <c r="C1" s="20"/>
      <c r="D1" s="20"/>
      <c r="E1" s="20"/>
      <c r="F1" s="20"/>
      <c r="G1" s="20"/>
      <c r="H1" s="20"/>
      <c r="I1" s="20"/>
      <c r="J1" s="20"/>
    </row>
    <row r="2" spans="1:11" ht="14.25" thickBot="1">
      <c r="A2" s="20"/>
      <c r="B2" s="20"/>
      <c r="C2" s="20"/>
      <c r="D2" s="20"/>
      <c r="E2" s="20"/>
      <c r="F2" s="20"/>
      <c r="G2" s="20"/>
      <c r="H2" s="20"/>
      <c r="I2" s="20"/>
      <c r="J2" s="20"/>
    </row>
    <row r="3" spans="1:11">
      <c r="A3" s="20"/>
      <c r="B3" s="519" t="s">
        <v>524</v>
      </c>
      <c r="C3" s="520"/>
      <c r="D3" s="520"/>
      <c r="E3" s="520"/>
      <c r="F3" s="520"/>
      <c r="G3" s="521"/>
      <c r="H3" s="20"/>
      <c r="I3" s="20"/>
      <c r="J3" s="20"/>
    </row>
    <row r="4" spans="1:11" ht="14.25" thickBot="1">
      <c r="A4" s="20"/>
      <c r="B4" s="522"/>
      <c r="C4" s="523"/>
      <c r="D4" s="523"/>
      <c r="E4" s="523"/>
      <c r="F4" s="523"/>
      <c r="G4" s="524"/>
      <c r="H4" s="20"/>
      <c r="I4" s="20"/>
      <c r="J4" s="20"/>
    </row>
    <row r="5" spans="1:11">
      <c r="A5" s="20"/>
      <c r="B5" s="20"/>
      <c r="C5" s="20"/>
      <c r="D5" s="20"/>
      <c r="E5" s="20"/>
      <c r="F5" s="20"/>
      <c r="G5" s="20"/>
      <c r="H5" s="20"/>
      <c r="I5" s="20"/>
      <c r="J5" s="20"/>
    </row>
    <row r="6" spans="1:11" ht="14.25" thickBot="1">
      <c r="A6" s="20"/>
      <c r="B6" s="20"/>
      <c r="C6" s="20"/>
      <c r="D6" s="20"/>
      <c r="E6" s="20"/>
      <c r="F6" s="20"/>
      <c r="G6" s="20"/>
      <c r="H6" s="20"/>
      <c r="I6" s="20"/>
      <c r="J6" s="20"/>
    </row>
    <row r="7" spans="1:11" ht="20.100000000000001" customHeight="1" thickBot="1">
      <c r="A7" s="22"/>
      <c r="B7" s="23" t="s">
        <v>525</v>
      </c>
      <c r="C7" s="24" t="s">
        <v>526</v>
      </c>
      <c r="D7" s="24" t="s">
        <v>37</v>
      </c>
      <c r="E7" s="24" t="s">
        <v>38</v>
      </c>
      <c r="F7" s="24" t="s">
        <v>39</v>
      </c>
      <c r="G7" s="165" t="s">
        <v>222</v>
      </c>
      <c r="H7" s="164" t="s">
        <v>527</v>
      </c>
      <c r="I7" s="20"/>
      <c r="J7" s="20"/>
      <c r="K7" s="25"/>
    </row>
    <row r="8" spans="1:11" ht="20.100000000000001" customHeight="1" thickBot="1">
      <c r="A8" s="22"/>
      <c r="B8" s="148" t="s">
        <v>193</v>
      </c>
      <c r="C8" s="149" t="s">
        <v>528</v>
      </c>
      <c r="D8" s="149" t="s">
        <v>529</v>
      </c>
      <c r="E8" s="149" t="s">
        <v>530</v>
      </c>
      <c r="F8" s="149" t="s">
        <v>531</v>
      </c>
      <c r="G8" s="149" t="s">
        <v>532</v>
      </c>
      <c r="H8" s="166" t="s">
        <v>533</v>
      </c>
      <c r="I8" s="26"/>
      <c r="J8" s="20"/>
      <c r="K8" s="25"/>
    </row>
    <row r="9" spans="1:11" ht="20.100000000000001" customHeight="1">
      <c r="A9" s="22"/>
      <c r="B9" s="27"/>
      <c r="C9" s="430"/>
      <c r="D9" s="122"/>
      <c r="E9" s="17"/>
      <c r="F9" s="17"/>
      <c r="G9" s="17"/>
      <c r="H9" s="18"/>
      <c r="I9" s="29" t="e">
        <f>IF($C$9&amp;#REF!="女子リレー",1+0.01,10+0.01)</f>
        <v>#REF!</v>
      </c>
      <c r="J9" s="29" t="e">
        <f t="shared" ref="J9:J20" si="0">RANK(I9,$I$9:$I$12,1)</f>
        <v>#REF!</v>
      </c>
      <c r="K9" s="30" t="e">
        <f>IF(#REF!="","",ASC(IF(LEN(E9)=1,"0"&amp;E9,E9))&amp;"分"&amp;ASC(IF(LEN(F9)=1,"0"&amp;F9,F9))&amp;"秒"&amp;ASC(IF(LEN(G9)=1,"0"&amp;G9,G9)))</f>
        <v>#REF!</v>
      </c>
    </row>
    <row r="10" spans="1:11" ht="20.100000000000001" customHeight="1">
      <c r="A10" s="22"/>
      <c r="B10" s="27" t="str">
        <f>IF(E10="","",IF([2]基本データ入力!$D$10="","",[2]基本データ入力!$D$10))</f>
        <v/>
      </c>
      <c r="C10" s="430"/>
      <c r="D10" s="122"/>
      <c r="E10" s="19"/>
      <c r="F10" s="19"/>
      <c r="G10" s="19"/>
      <c r="H10" s="18"/>
      <c r="I10" s="29" t="e">
        <f>IF($C$10&amp;#REF!="女子リレー",1+0.02,10+0.02)</f>
        <v>#REF!</v>
      </c>
      <c r="J10" s="29" t="e">
        <f t="shared" si="0"/>
        <v>#REF!</v>
      </c>
      <c r="K10" s="30" t="e">
        <f>IF(#REF!="","",ASC(IF(LEN(E10)=1,"0"&amp;E10,E10))&amp;"分"&amp;ASC(IF(LEN(F10)=1,"0"&amp;F10,F10))&amp;"秒"&amp;ASC(IF(LEN(G10)=1,"0"&amp;G10,G10)))</f>
        <v>#REF!</v>
      </c>
    </row>
    <row r="11" spans="1:11" ht="20.100000000000001" customHeight="1">
      <c r="A11" s="22"/>
      <c r="B11" s="27" t="str">
        <f>IF(E11="","",IF([2]基本データ入力!$D$10="","",[2]基本データ入力!$D$10))</f>
        <v/>
      </c>
      <c r="C11" s="430"/>
      <c r="D11" s="122"/>
      <c r="E11" s="19"/>
      <c r="F11" s="19"/>
      <c r="G11" s="19"/>
      <c r="H11" s="18"/>
      <c r="I11" s="29" t="e">
        <f>IF($C$11&amp;#REF!="女子リレー",1+0.03,10+0.03)</f>
        <v>#REF!</v>
      </c>
      <c r="J11" s="29" t="e">
        <f t="shared" si="0"/>
        <v>#REF!</v>
      </c>
      <c r="K11" s="30" t="e">
        <f>IF(#REF!="","",ASC(IF(LEN(E11)=1,"0"&amp;E11,E11))&amp;"分"&amp;ASC(IF(LEN(F11)=1,"0"&amp;F11,F11))&amp;"秒"&amp;ASC(IF(LEN(G11)=1,"0"&amp;G11,G11)))</f>
        <v>#REF!</v>
      </c>
    </row>
    <row r="12" spans="1:11" ht="20.100000000000001" customHeight="1">
      <c r="A12" s="22"/>
      <c r="B12" s="27" t="str">
        <f>IF(E12="","",IF([2]基本データ入力!$D$10="","",[2]基本データ入力!$D$10))</f>
        <v/>
      </c>
      <c r="C12" s="430"/>
      <c r="D12" s="122"/>
      <c r="E12" s="19"/>
      <c r="F12" s="19"/>
      <c r="G12" s="19"/>
      <c r="H12" s="18"/>
      <c r="I12" s="29" t="e">
        <f>IF($C$12&amp;#REF!="女子リレー",1+0.04,10+0.04)</f>
        <v>#REF!</v>
      </c>
      <c r="J12" s="29" t="e">
        <f t="shared" si="0"/>
        <v>#REF!</v>
      </c>
      <c r="K12" s="30" t="e">
        <f>IF(#REF!="","",ASC(IF(LEN(E12)=1,"0"&amp;E12,E12))&amp;"分"&amp;ASC(IF(LEN(F12)=1,"0"&amp;F12,F12))&amp;"秒"&amp;ASC(IF(LEN(G12)=1,"0"&amp;G12,G12)))</f>
        <v>#REF!</v>
      </c>
    </row>
    <row r="13" spans="1:11" ht="20.100000000000001" customHeight="1">
      <c r="A13" s="22"/>
      <c r="B13" s="27" t="str">
        <f>IF(E13="","",IF([2]基本データ入力!$D$10="","",[2]基本データ入力!$D$10))</f>
        <v/>
      </c>
      <c r="C13" s="430"/>
      <c r="D13" s="122"/>
      <c r="E13" s="19"/>
      <c r="F13" s="19"/>
      <c r="G13" s="19"/>
      <c r="H13" s="18"/>
      <c r="I13" s="29" t="e">
        <f>IF($C$9&amp;#REF!="女子リレー",1+0.01,10+0.01)</f>
        <v>#REF!</v>
      </c>
      <c r="J13" s="29" t="e">
        <f t="shared" si="0"/>
        <v>#REF!</v>
      </c>
      <c r="K13" s="30" t="e">
        <f>IF(#REF!="","",ASC(IF(LEN(E13)=1,"0"&amp;E13,E13))&amp;"分"&amp;ASC(IF(LEN(F13)=1,"0"&amp;F13,F13))&amp;"秒"&amp;ASC(IF(LEN(G13)=1,"0"&amp;G13,G13)))</f>
        <v>#REF!</v>
      </c>
    </row>
    <row r="14" spans="1:11" ht="20.100000000000001" customHeight="1">
      <c r="A14" s="22"/>
      <c r="B14" s="27" t="str">
        <f>IF(E14="","",IF([2]基本データ入力!$D$10="","",[2]基本データ入力!$D$10))</f>
        <v/>
      </c>
      <c r="C14" s="430"/>
      <c r="D14" s="122"/>
      <c r="E14" s="19"/>
      <c r="F14" s="19"/>
      <c r="G14" s="19"/>
      <c r="H14" s="18"/>
      <c r="I14" s="29" t="e">
        <f>IF($C$10&amp;#REF!="女子リレー",1+0.02,10+0.02)</f>
        <v>#REF!</v>
      </c>
      <c r="J14" s="29" t="e">
        <f t="shared" si="0"/>
        <v>#REF!</v>
      </c>
      <c r="K14" s="30" t="e">
        <f>IF(#REF!="","",ASC(IF(LEN(E14)=1,"0"&amp;E14,E14))&amp;"分"&amp;ASC(IF(LEN(F14)=1,"0"&amp;F14,F14))&amp;"秒"&amp;ASC(IF(LEN(G14)=1,"0"&amp;G14,G14)))</f>
        <v>#REF!</v>
      </c>
    </row>
    <row r="15" spans="1:11" ht="20.100000000000001" customHeight="1">
      <c r="A15" s="22"/>
      <c r="B15" s="27" t="str">
        <f>IF(E15="","",IF([2]基本データ入力!$D$10="","",[2]基本データ入力!$D$10))</f>
        <v/>
      </c>
      <c r="C15" s="430"/>
      <c r="D15" s="122"/>
      <c r="E15" s="17"/>
      <c r="F15" s="17"/>
      <c r="G15" s="17"/>
      <c r="H15" s="18"/>
      <c r="I15" s="29" t="e">
        <f>IF($C$11&amp;#REF!="女子リレー",1+0.03,10+0.03)</f>
        <v>#REF!</v>
      </c>
      <c r="J15" s="29" t="e">
        <f t="shared" si="0"/>
        <v>#REF!</v>
      </c>
      <c r="K15" s="30" t="e">
        <f>IF(#REF!="","",ASC(IF(LEN(E15)=1,"0"&amp;E15,E15))&amp;"分"&amp;ASC(IF(LEN(F15)=1,"0"&amp;F15,F15))&amp;"秒"&amp;ASC(IF(LEN(G15)=1,"0"&amp;G15,G15)))</f>
        <v>#REF!</v>
      </c>
    </row>
    <row r="16" spans="1:11" ht="20.100000000000001" customHeight="1">
      <c r="A16" s="22"/>
      <c r="B16" s="27" t="str">
        <f>IF(E16="","",IF([2]基本データ入力!$D$10="","",[2]基本データ入力!$D$10))</f>
        <v/>
      </c>
      <c r="C16" s="430"/>
      <c r="D16" s="122"/>
      <c r="E16" s="19"/>
      <c r="F16" s="19"/>
      <c r="G16" s="19"/>
      <c r="H16" s="18"/>
      <c r="I16" s="29" t="e">
        <f>IF($C$12&amp;#REF!="女子リレー",1+0.04,10+0.04)</f>
        <v>#REF!</v>
      </c>
      <c r="J16" s="29" t="e">
        <f t="shared" si="0"/>
        <v>#REF!</v>
      </c>
      <c r="K16" s="30" t="e">
        <f>IF(#REF!="","",ASC(IF(LEN(E16)=1,"0"&amp;E16,E16))&amp;"分"&amp;ASC(IF(LEN(F16)=1,"0"&amp;F16,F16))&amp;"秒"&amp;ASC(IF(LEN(G16)=1,"0"&amp;G16,G16)))</f>
        <v>#REF!</v>
      </c>
    </row>
    <row r="17" spans="1:11" ht="20.100000000000001" customHeight="1">
      <c r="A17" s="22"/>
      <c r="B17" s="27" t="str">
        <f>IF(E17="","",IF([2]基本データ入力!$D$10="","",[2]基本データ入力!$D$10))</f>
        <v/>
      </c>
      <c r="C17" s="430"/>
      <c r="D17" s="122"/>
      <c r="E17" s="19"/>
      <c r="F17" s="19"/>
      <c r="G17" s="19"/>
      <c r="H17" s="18"/>
      <c r="I17" s="29" t="e">
        <f>IF($C$9&amp;#REF!="女子リレー",1+0.01,10+0.01)</f>
        <v>#REF!</v>
      </c>
      <c r="J17" s="29" t="e">
        <f t="shared" si="0"/>
        <v>#REF!</v>
      </c>
      <c r="K17" s="30" t="e">
        <f>IF(#REF!="","",ASC(IF(LEN(E17)=1,"0"&amp;E17,E17))&amp;"分"&amp;ASC(IF(LEN(F17)=1,"0"&amp;F17,F17))&amp;"秒"&amp;ASC(IF(LEN(G17)=1,"0"&amp;G17,G17)))</f>
        <v>#REF!</v>
      </c>
    </row>
    <row r="18" spans="1:11" ht="20.100000000000001" customHeight="1">
      <c r="A18" s="22"/>
      <c r="B18" s="27" t="str">
        <f>IF(E18="","",IF([2]基本データ入力!$D$10="","",[2]基本データ入力!$D$10))</f>
        <v/>
      </c>
      <c r="C18" s="430"/>
      <c r="D18" s="122"/>
      <c r="E18" s="19"/>
      <c r="F18" s="19"/>
      <c r="G18" s="19"/>
      <c r="H18" s="18"/>
      <c r="I18" s="29" t="e">
        <f>IF($C$10&amp;#REF!="女子リレー",1+0.02,10+0.02)</f>
        <v>#REF!</v>
      </c>
      <c r="J18" s="29" t="e">
        <f t="shared" si="0"/>
        <v>#REF!</v>
      </c>
      <c r="K18" s="30" t="e">
        <f>IF(#REF!="","",ASC(IF(LEN(E18)=1,"0"&amp;E18,E18))&amp;"分"&amp;ASC(IF(LEN(F18)=1,"0"&amp;F18,F18))&amp;"秒"&amp;ASC(IF(LEN(G18)=1,"0"&amp;G18,G18)))</f>
        <v>#REF!</v>
      </c>
    </row>
    <row r="19" spans="1:11" ht="20.100000000000001" customHeight="1">
      <c r="A19" s="22"/>
      <c r="B19" s="27" t="str">
        <f>IF(E19="","",IF([2]基本データ入力!$D$10="","",[2]基本データ入力!$D$10))</f>
        <v/>
      </c>
      <c r="C19" s="430"/>
      <c r="D19" s="122"/>
      <c r="E19" s="19"/>
      <c r="F19" s="19"/>
      <c r="G19" s="19"/>
      <c r="H19" s="18"/>
      <c r="I19" s="29" t="e">
        <f>IF($C$11&amp;#REF!="女子リレー",1+0.03,10+0.03)</f>
        <v>#REF!</v>
      </c>
      <c r="J19" s="29" t="e">
        <f t="shared" si="0"/>
        <v>#REF!</v>
      </c>
      <c r="K19" s="30" t="e">
        <f>IF(#REF!="","",ASC(IF(LEN(E19)=1,"0"&amp;E19,E19))&amp;"分"&amp;ASC(IF(LEN(F19)=1,"0"&amp;F19,F19))&amp;"秒"&amp;ASC(IF(LEN(G19)=1,"0"&amp;G19,G19)))</f>
        <v>#REF!</v>
      </c>
    </row>
    <row r="20" spans="1:11" ht="20.100000000000001" customHeight="1">
      <c r="A20" s="22"/>
      <c r="B20" s="27" t="str">
        <f>IF(E20="","",IF([2]基本データ入力!$D$10="","",[2]基本データ入力!$D$10))</f>
        <v/>
      </c>
      <c r="C20" s="430"/>
      <c r="D20" s="122"/>
      <c r="E20" s="19"/>
      <c r="F20" s="19"/>
      <c r="G20" s="19"/>
      <c r="H20" s="18"/>
      <c r="I20" s="29" t="e">
        <f>IF($C$12&amp;#REF!="女子リレー",1+0.04,10+0.04)</f>
        <v>#REF!</v>
      </c>
      <c r="J20" s="29" t="e">
        <f t="shared" si="0"/>
        <v>#REF!</v>
      </c>
      <c r="K20" s="30" t="e">
        <f>IF(#REF!="","",ASC(IF(LEN(E20)=1,"0"&amp;E20,E20))&amp;"分"&amp;ASC(IF(LEN(F20)=1,"0"&amp;F20,F20))&amp;"秒"&amp;ASC(IF(LEN(G20)=1,"0"&amp;G20,G20)))</f>
        <v>#REF!</v>
      </c>
    </row>
    <row r="21" spans="1:11" ht="20.100000000000001" customHeight="1">
      <c r="A21" s="22"/>
      <c r="B21" s="31"/>
      <c r="C21" s="31"/>
      <c r="D21" s="31"/>
      <c r="E21" s="31"/>
      <c r="F21" s="31"/>
      <c r="G21" s="31"/>
      <c r="H21" s="28"/>
      <c r="I21" s="29"/>
      <c r="J21" s="29"/>
      <c r="K21" s="30"/>
    </row>
    <row r="22" spans="1:11">
      <c r="A22" s="22"/>
      <c r="B22" s="31"/>
      <c r="C22" s="31"/>
      <c r="D22" s="32"/>
      <c r="E22" s="31"/>
      <c r="F22" s="31"/>
      <c r="G22" s="31"/>
      <c r="H22" s="31"/>
      <c r="I22" s="26"/>
      <c r="J22" s="20"/>
      <c r="K22" s="25"/>
    </row>
    <row r="23" spans="1:11">
      <c r="A23" s="22"/>
      <c r="B23" s="20"/>
      <c r="C23" s="431" t="s">
        <v>534</v>
      </c>
      <c r="D23" s="20"/>
      <c r="E23" s="20"/>
      <c r="F23" s="20"/>
      <c r="G23" s="20"/>
      <c r="H23" s="26"/>
      <c r="I23" s="20"/>
      <c r="J23" s="20"/>
    </row>
    <row r="24" spans="1:11" ht="14.25" customHeight="1">
      <c r="A24" s="22"/>
      <c r="B24" s="20"/>
      <c r="C24" s="525"/>
      <c r="D24" s="525"/>
      <c r="E24" s="525"/>
      <c r="F24" s="525"/>
      <c r="G24" s="525"/>
      <c r="H24" s="525"/>
      <c r="I24" s="525"/>
      <c r="J24" s="525"/>
    </row>
    <row r="25" spans="1:11" ht="13.5" customHeight="1">
      <c r="A25" s="22"/>
      <c r="B25" s="20"/>
      <c r="C25" s="525"/>
      <c r="D25" s="525"/>
      <c r="E25" s="525"/>
      <c r="F25" s="525"/>
      <c r="G25" s="525"/>
      <c r="H25" s="525"/>
      <c r="I25" s="525"/>
      <c r="J25" s="525"/>
    </row>
    <row r="26" spans="1:11">
      <c r="A26" s="20"/>
      <c r="B26" s="20"/>
      <c r="C26" s="20"/>
      <c r="D26" s="20"/>
      <c r="E26" s="20"/>
      <c r="F26" s="20"/>
      <c r="G26" s="20"/>
      <c r="H26" s="20"/>
      <c r="I26" s="20"/>
      <c r="J26" s="20"/>
    </row>
    <row r="27" spans="1:11">
      <c r="A27" s="20"/>
      <c r="B27" s="20"/>
      <c r="C27" s="20"/>
      <c r="D27" s="20"/>
      <c r="E27" s="20"/>
      <c r="F27" s="20"/>
      <c r="G27" s="20"/>
      <c r="H27" s="20"/>
      <c r="I27" s="20"/>
      <c r="J27" s="20"/>
    </row>
    <row r="28" spans="1:11">
      <c r="A28" s="20"/>
      <c r="B28" s="20"/>
      <c r="C28" s="20"/>
      <c r="D28" s="20"/>
      <c r="E28" s="20"/>
      <c r="F28" s="20"/>
      <c r="G28" s="20"/>
      <c r="H28" s="20"/>
      <c r="I28" s="20"/>
      <c r="J28" s="20"/>
    </row>
    <row r="29" spans="1:11">
      <c r="A29" s="20"/>
      <c r="B29" s="20"/>
      <c r="C29" s="20"/>
      <c r="D29" s="20"/>
      <c r="E29" s="20"/>
      <c r="F29" s="20"/>
      <c r="G29" s="20"/>
      <c r="H29" s="20"/>
      <c r="I29" s="20"/>
      <c r="J29" s="20"/>
    </row>
    <row r="30" spans="1:11">
      <c r="A30" s="20"/>
      <c r="B30" s="20"/>
      <c r="C30" s="20"/>
      <c r="D30" s="20"/>
      <c r="E30" s="20"/>
      <c r="F30" s="20"/>
      <c r="G30" s="20"/>
      <c r="H30" s="20"/>
      <c r="I30" s="20"/>
      <c r="J30" s="20"/>
    </row>
    <row r="31" spans="1:11">
      <c r="A31" s="20"/>
      <c r="B31" s="20"/>
      <c r="C31" s="20"/>
      <c r="D31" s="20"/>
      <c r="E31" s="20"/>
      <c r="F31" s="20"/>
      <c r="G31" s="20"/>
      <c r="H31" s="20"/>
      <c r="I31" s="20"/>
      <c r="J31" s="20"/>
    </row>
    <row r="32" spans="1:11">
      <c r="A32" s="20"/>
      <c r="B32" s="20"/>
      <c r="C32" s="20"/>
      <c r="D32" s="20"/>
      <c r="E32" s="20"/>
      <c r="F32" s="20"/>
      <c r="G32" s="20"/>
      <c r="H32" s="20"/>
      <c r="I32" s="20"/>
      <c r="J32" s="20"/>
    </row>
    <row r="33" spans="1:10">
      <c r="A33" s="20"/>
      <c r="B33" s="20"/>
      <c r="C33" s="20"/>
      <c r="D33" s="20"/>
      <c r="E33" s="20"/>
      <c r="F33" s="20"/>
      <c r="G33" s="20"/>
      <c r="H33" s="20"/>
      <c r="I33" s="20"/>
      <c r="J33" s="20"/>
    </row>
    <row r="34" spans="1:10">
      <c r="A34" s="20"/>
      <c r="B34" s="20"/>
      <c r="C34" s="20"/>
      <c r="D34" s="20"/>
      <c r="E34" s="20"/>
      <c r="F34" s="20"/>
      <c r="G34" s="20"/>
      <c r="H34" s="20"/>
      <c r="I34" s="20"/>
      <c r="J34" s="20"/>
    </row>
  </sheetData>
  <mergeCells count="2">
    <mergeCell ref="B3:G4"/>
    <mergeCell ref="C24:J25"/>
  </mergeCells>
  <phoneticPr fontId="2"/>
  <dataValidations count="9">
    <dataValidation type="list" allowBlank="1" showInputMessage="1" showErrorMessage="1" sqref="C9:C20 IY9:IY20 SU9:SU20 ACQ9:ACQ20 AMM9:AMM20 AWI9:AWI20 BGE9:BGE20 BQA9:BQA20 BZW9:BZW20 CJS9:CJS20 CTO9:CTO20 DDK9:DDK20 DNG9:DNG20 DXC9:DXC20 EGY9:EGY20 EQU9:EQU20 FAQ9:FAQ20 FKM9:FKM20 FUI9:FUI20 GEE9:GEE20 GOA9:GOA20 GXW9:GXW20 HHS9:HHS20 HRO9:HRO20 IBK9:IBK20 ILG9:ILG20 IVC9:IVC20 JEY9:JEY20 JOU9:JOU20 JYQ9:JYQ20 KIM9:KIM20 KSI9:KSI20 LCE9:LCE20 LMA9:LMA20 LVW9:LVW20 MFS9:MFS20 MPO9:MPO20 MZK9:MZK20 NJG9:NJG20 NTC9:NTC20 OCY9:OCY20 OMU9:OMU20 OWQ9:OWQ20 PGM9:PGM20 PQI9:PQI20 QAE9:QAE20 QKA9:QKA20 QTW9:QTW20 RDS9:RDS20 RNO9:RNO20 RXK9:RXK20 SHG9:SHG20 SRC9:SRC20 TAY9:TAY20 TKU9:TKU20 TUQ9:TUQ20 UEM9:UEM20 UOI9:UOI20 UYE9:UYE20 VIA9:VIA20 VRW9:VRW20 WBS9:WBS20 WLO9:WLO20 WVK9:WVK20 C65545:C65556 IY65545:IY65556 SU65545:SU65556 ACQ65545:ACQ65556 AMM65545:AMM65556 AWI65545:AWI65556 BGE65545:BGE65556 BQA65545:BQA65556 BZW65545:BZW65556 CJS65545:CJS65556 CTO65545:CTO65556 DDK65545:DDK65556 DNG65545:DNG65556 DXC65545:DXC65556 EGY65545:EGY65556 EQU65545:EQU65556 FAQ65545:FAQ65556 FKM65545:FKM65556 FUI65545:FUI65556 GEE65545:GEE65556 GOA65545:GOA65556 GXW65545:GXW65556 HHS65545:HHS65556 HRO65545:HRO65556 IBK65545:IBK65556 ILG65545:ILG65556 IVC65545:IVC65556 JEY65545:JEY65556 JOU65545:JOU65556 JYQ65545:JYQ65556 KIM65545:KIM65556 KSI65545:KSI65556 LCE65545:LCE65556 LMA65545:LMA65556 LVW65545:LVW65556 MFS65545:MFS65556 MPO65545:MPO65556 MZK65545:MZK65556 NJG65545:NJG65556 NTC65545:NTC65556 OCY65545:OCY65556 OMU65545:OMU65556 OWQ65545:OWQ65556 PGM65545:PGM65556 PQI65545:PQI65556 QAE65545:QAE65556 QKA65545:QKA65556 QTW65545:QTW65556 RDS65545:RDS65556 RNO65545:RNO65556 RXK65545:RXK65556 SHG65545:SHG65556 SRC65545:SRC65556 TAY65545:TAY65556 TKU65545:TKU65556 TUQ65545:TUQ65556 UEM65545:UEM65556 UOI65545:UOI65556 UYE65545:UYE65556 VIA65545:VIA65556 VRW65545:VRW65556 WBS65545:WBS65556 WLO65545:WLO65556 WVK65545:WVK65556 C131081:C131092 IY131081:IY131092 SU131081:SU131092 ACQ131081:ACQ131092 AMM131081:AMM131092 AWI131081:AWI131092 BGE131081:BGE131092 BQA131081:BQA131092 BZW131081:BZW131092 CJS131081:CJS131092 CTO131081:CTO131092 DDK131081:DDK131092 DNG131081:DNG131092 DXC131081:DXC131092 EGY131081:EGY131092 EQU131081:EQU131092 FAQ131081:FAQ131092 FKM131081:FKM131092 FUI131081:FUI131092 GEE131081:GEE131092 GOA131081:GOA131092 GXW131081:GXW131092 HHS131081:HHS131092 HRO131081:HRO131092 IBK131081:IBK131092 ILG131081:ILG131092 IVC131081:IVC131092 JEY131081:JEY131092 JOU131081:JOU131092 JYQ131081:JYQ131092 KIM131081:KIM131092 KSI131081:KSI131092 LCE131081:LCE131092 LMA131081:LMA131092 LVW131081:LVW131092 MFS131081:MFS131092 MPO131081:MPO131092 MZK131081:MZK131092 NJG131081:NJG131092 NTC131081:NTC131092 OCY131081:OCY131092 OMU131081:OMU131092 OWQ131081:OWQ131092 PGM131081:PGM131092 PQI131081:PQI131092 QAE131081:QAE131092 QKA131081:QKA131092 QTW131081:QTW131092 RDS131081:RDS131092 RNO131081:RNO131092 RXK131081:RXK131092 SHG131081:SHG131092 SRC131081:SRC131092 TAY131081:TAY131092 TKU131081:TKU131092 TUQ131081:TUQ131092 UEM131081:UEM131092 UOI131081:UOI131092 UYE131081:UYE131092 VIA131081:VIA131092 VRW131081:VRW131092 WBS131081:WBS131092 WLO131081:WLO131092 WVK131081:WVK131092 C196617:C196628 IY196617:IY196628 SU196617:SU196628 ACQ196617:ACQ196628 AMM196617:AMM196628 AWI196617:AWI196628 BGE196617:BGE196628 BQA196617:BQA196628 BZW196617:BZW196628 CJS196617:CJS196628 CTO196617:CTO196628 DDK196617:DDK196628 DNG196617:DNG196628 DXC196617:DXC196628 EGY196617:EGY196628 EQU196617:EQU196628 FAQ196617:FAQ196628 FKM196617:FKM196628 FUI196617:FUI196628 GEE196617:GEE196628 GOA196617:GOA196628 GXW196617:GXW196628 HHS196617:HHS196628 HRO196617:HRO196628 IBK196617:IBK196628 ILG196617:ILG196628 IVC196617:IVC196628 JEY196617:JEY196628 JOU196617:JOU196628 JYQ196617:JYQ196628 KIM196617:KIM196628 KSI196617:KSI196628 LCE196617:LCE196628 LMA196617:LMA196628 LVW196617:LVW196628 MFS196617:MFS196628 MPO196617:MPO196628 MZK196617:MZK196628 NJG196617:NJG196628 NTC196617:NTC196628 OCY196617:OCY196628 OMU196617:OMU196628 OWQ196617:OWQ196628 PGM196617:PGM196628 PQI196617:PQI196628 QAE196617:QAE196628 QKA196617:QKA196628 QTW196617:QTW196628 RDS196617:RDS196628 RNO196617:RNO196628 RXK196617:RXK196628 SHG196617:SHG196628 SRC196617:SRC196628 TAY196617:TAY196628 TKU196617:TKU196628 TUQ196617:TUQ196628 UEM196617:UEM196628 UOI196617:UOI196628 UYE196617:UYE196628 VIA196617:VIA196628 VRW196617:VRW196628 WBS196617:WBS196628 WLO196617:WLO196628 WVK196617:WVK196628 C262153:C262164 IY262153:IY262164 SU262153:SU262164 ACQ262153:ACQ262164 AMM262153:AMM262164 AWI262153:AWI262164 BGE262153:BGE262164 BQA262153:BQA262164 BZW262153:BZW262164 CJS262153:CJS262164 CTO262153:CTO262164 DDK262153:DDK262164 DNG262153:DNG262164 DXC262153:DXC262164 EGY262153:EGY262164 EQU262153:EQU262164 FAQ262153:FAQ262164 FKM262153:FKM262164 FUI262153:FUI262164 GEE262153:GEE262164 GOA262153:GOA262164 GXW262153:GXW262164 HHS262153:HHS262164 HRO262153:HRO262164 IBK262153:IBK262164 ILG262153:ILG262164 IVC262153:IVC262164 JEY262153:JEY262164 JOU262153:JOU262164 JYQ262153:JYQ262164 KIM262153:KIM262164 KSI262153:KSI262164 LCE262153:LCE262164 LMA262153:LMA262164 LVW262153:LVW262164 MFS262153:MFS262164 MPO262153:MPO262164 MZK262153:MZK262164 NJG262153:NJG262164 NTC262153:NTC262164 OCY262153:OCY262164 OMU262153:OMU262164 OWQ262153:OWQ262164 PGM262153:PGM262164 PQI262153:PQI262164 QAE262153:QAE262164 QKA262153:QKA262164 QTW262153:QTW262164 RDS262153:RDS262164 RNO262153:RNO262164 RXK262153:RXK262164 SHG262153:SHG262164 SRC262153:SRC262164 TAY262153:TAY262164 TKU262153:TKU262164 TUQ262153:TUQ262164 UEM262153:UEM262164 UOI262153:UOI262164 UYE262153:UYE262164 VIA262153:VIA262164 VRW262153:VRW262164 WBS262153:WBS262164 WLO262153:WLO262164 WVK262153:WVK262164 C327689:C327700 IY327689:IY327700 SU327689:SU327700 ACQ327689:ACQ327700 AMM327689:AMM327700 AWI327689:AWI327700 BGE327689:BGE327700 BQA327689:BQA327700 BZW327689:BZW327700 CJS327689:CJS327700 CTO327689:CTO327700 DDK327689:DDK327700 DNG327689:DNG327700 DXC327689:DXC327700 EGY327689:EGY327700 EQU327689:EQU327700 FAQ327689:FAQ327700 FKM327689:FKM327700 FUI327689:FUI327700 GEE327689:GEE327700 GOA327689:GOA327700 GXW327689:GXW327700 HHS327689:HHS327700 HRO327689:HRO327700 IBK327689:IBK327700 ILG327689:ILG327700 IVC327689:IVC327700 JEY327689:JEY327700 JOU327689:JOU327700 JYQ327689:JYQ327700 KIM327689:KIM327700 KSI327689:KSI327700 LCE327689:LCE327700 LMA327689:LMA327700 LVW327689:LVW327700 MFS327689:MFS327700 MPO327689:MPO327700 MZK327689:MZK327700 NJG327689:NJG327700 NTC327689:NTC327700 OCY327689:OCY327700 OMU327689:OMU327700 OWQ327689:OWQ327700 PGM327689:PGM327700 PQI327689:PQI327700 QAE327689:QAE327700 QKA327689:QKA327700 QTW327689:QTW327700 RDS327689:RDS327700 RNO327689:RNO327700 RXK327689:RXK327700 SHG327689:SHG327700 SRC327689:SRC327700 TAY327689:TAY327700 TKU327689:TKU327700 TUQ327689:TUQ327700 UEM327689:UEM327700 UOI327689:UOI327700 UYE327689:UYE327700 VIA327689:VIA327700 VRW327689:VRW327700 WBS327689:WBS327700 WLO327689:WLO327700 WVK327689:WVK327700 C393225:C393236 IY393225:IY393236 SU393225:SU393236 ACQ393225:ACQ393236 AMM393225:AMM393236 AWI393225:AWI393236 BGE393225:BGE393236 BQA393225:BQA393236 BZW393225:BZW393236 CJS393225:CJS393236 CTO393225:CTO393236 DDK393225:DDK393236 DNG393225:DNG393236 DXC393225:DXC393236 EGY393225:EGY393236 EQU393225:EQU393236 FAQ393225:FAQ393236 FKM393225:FKM393236 FUI393225:FUI393236 GEE393225:GEE393236 GOA393225:GOA393236 GXW393225:GXW393236 HHS393225:HHS393236 HRO393225:HRO393236 IBK393225:IBK393236 ILG393225:ILG393236 IVC393225:IVC393236 JEY393225:JEY393236 JOU393225:JOU393236 JYQ393225:JYQ393236 KIM393225:KIM393236 KSI393225:KSI393236 LCE393225:LCE393236 LMA393225:LMA393236 LVW393225:LVW393236 MFS393225:MFS393236 MPO393225:MPO393236 MZK393225:MZK393236 NJG393225:NJG393236 NTC393225:NTC393236 OCY393225:OCY393236 OMU393225:OMU393236 OWQ393225:OWQ393236 PGM393225:PGM393236 PQI393225:PQI393236 QAE393225:QAE393236 QKA393225:QKA393236 QTW393225:QTW393236 RDS393225:RDS393236 RNO393225:RNO393236 RXK393225:RXK393236 SHG393225:SHG393236 SRC393225:SRC393236 TAY393225:TAY393236 TKU393225:TKU393236 TUQ393225:TUQ393236 UEM393225:UEM393236 UOI393225:UOI393236 UYE393225:UYE393236 VIA393225:VIA393236 VRW393225:VRW393236 WBS393225:WBS393236 WLO393225:WLO393236 WVK393225:WVK393236 C458761:C458772 IY458761:IY458772 SU458761:SU458772 ACQ458761:ACQ458772 AMM458761:AMM458772 AWI458761:AWI458772 BGE458761:BGE458772 BQA458761:BQA458772 BZW458761:BZW458772 CJS458761:CJS458772 CTO458761:CTO458772 DDK458761:DDK458772 DNG458761:DNG458772 DXC458761:DXC458772 EGY458761:EGY458772 EQU458761:EQU458772 FAQ458761:FAQ458772 FKM458761:FKM458772 FUI458761:FUI458772 GEE458761:GEE458772 GOA458761:GOA458772 GXW458761:GXW458772 HHS458761:HHS458772 HRO458761:HRO458772 IBK458761:IBK458772 ILG458761:ILG458772 IVC458761:IVC458772 JEY458761:JEY458772 JOU458761:JOU458772 JYQ458761:JYQ458772 KIM458761:KIM458772 KSI458761:KSI458772 LCE458761:LCE458772 LMA458761:LMA458772 LVW458761:LVW458772 MFS458761:MFS458772 MPO458761:MPO458772 MZK458761:MZK458772 NJG458761:NJG458772 NTC458761:NTC458772 OCY458761:OCY458772 OMU458761:OMU458772 OWQ458761:OWQ458772 PGM458761:PGM458772 PQI458761:PQI458772 QAE458761:QAE458772 QKA458761:QKA458772 QTW458761:QTW458772 RDS458761:RDS458772 RNO458761:RNO458772 RXK458761:RXK458772 SHG458761:SHG458772 SRC458761:SRC458772 TAY458761:TAY458772 TKU458761:TKU458772 TUQ458761:TUQ458772 UEM458761:UEM458772 UOI458761:UOI458772 UYE458761:UYE458772 VIA458761:VIA458772 VRW458761:VRW458772 WBS458761:WBS458772 WLO458761:WLO458772 WVK458761:WVK458772 C524297:C524308 IY524297:IY524308 SU524297:SU524308 ACQ524297:ACQ524308 AMM524297:AMM524308 AWI524297:AWI524308 BGE524297:BGE524308 BQA524297:BQA524308 BZW524297:BZW524308 CJS524297:CJS524308 CTO524297:CTO524308 DDK524297:DDK524308 DNG524297:DNG524308 DXC524297:DXC524308 EGY524297:EGY524308 EQU524297:EQU524308 FAQ524297:FAQ524308 FKM524297:FKM524308 FUI524297:FUI524308 GEE524297:GEE524308 GOA524297:GOA524308 GXW524297:GXW524308 HHS524297:HHS524308 HRO524297:HRO524308 IBK524297:IBK524308 ILG524297:ILG524308 IVC524297:IVC524308 JEY524297:JEY524308 JOU524297:JOU524308 JYQ524297:JYQ524308 KIM524297:KIM524308 KSI524297:KSI524308 LCE524297:LCE524308 LMA524297:LMA524308 LVW524297:LVW524308 MFS524297:MFS524308 MPO524297:MPO524308 MZK524297:MZK524308 NJG524297:NJG524308 NTC524297:NTC524308 OCY524297:OCY524308 OMU524297:OMU524308 OWQ524297:OWQ524308 PGM524297:PGM524308 PQI524297:PQI524308 QAE524297:QAE524308 QKA524297:QKA524308 QTW524297:QTW524308 RDS524297:RDS524308 RNO524297:RNO524308 RXK524297:RXK524308 SHG524297:SHG524308 SRC524297:SRC524308 TAY524297:TAY524308 TKU524297:TKU524308 TUQ524297:TUQ524308 UEM524297:UEM524308 UOI524297:UOI524308 UYE524297:UYE524308 VIA524297:VIA524308 VRW524297:VRW524308 WBS524297:WBS524308 WLO524297:WLO524308 WVK524297:WVK524308 C589833:C589844 IY589833:IY589844 SU589833:SU589844 ACQ589833:ACQ589844 AMM589833:AMM589844 AWI589833:AWI589844 BGE589833:BGE589844 BQA589833:BQA589844 BZW589833:BZW589844 CJS589833:CJS589844 CTO589833:CTO589844 DDK589833:DDK589844 DNG589833:DNG589844 DXC589833:DXC589844 EGY589833:EGY589844 EQU589833:EQU589844 FAQ589833:FAQ589844 FKM589833:FKM589844 FUI589833:FUI589844 GEE589833:GEE589844 GOA589833:GOA589844 GXW589833:GXW589844 HHS589833:HHS589844 HRO589833:HRO589844 IBK589833:IBK589844 ILG589833:ILG589844 IVC589833:IVC589844 JEY589833:JEY589844 JOU589833:JOU589844 JYQ589833:JYQ589844 KIM589833:KIM589844 KSI589833:KSI589844 LCE589833:LCE589844 LMA589833:LMA589844 LVW589833:LVW589844 MFS589833:MFS589844 MPO589833:MPO589844 MZK589833:MZK589844 NJG589833:NJG589844 NTC589833:NTC589844 OCY589833:OCY589844 OMU589833:OMU589844 OWQ589833:OWQ589844 PGM589833:PGM589844 PQI589833:PQI589844 QAE589833:QAE589844 QKA589833:QKA589844 QTW589833:QTW589844 RDS589833:RDS589844 RNO589833:RNO589844 RXK589833:RXK589844 SHG589833:SHG589844 SRC589833:SRC589844 TAY589833:TAY589844 TKU589833:TKU589844 TUQ589833:TUQ589844 UEM589833:UEM589844 UOI589833:UOI589844 UYE589833:UYE589844 VIA589833:VIA589844 VRW589833:VRW589844 WBS589833:WBS589844 WLO589833:WLO589844 WVK589833:WVK589844 C655369:C655380 IY655369:IY655380 SU655369:SU655380 ACQ655369:ACQ655380 AMM655369:AMM655380 AWI655369:AWI655380 BGE655369:BGE655380 BQA655369:BQA655380 BZW655369:BZW655380 CJS655369:CJS655380 CTO655369:CTO655380 DDK655369:DDK655380 DNG655369:DNG655380 DXC655369:DXC655380 EGY655369:EGY655380 EQU655369:EQU655380 FAQ655369:FAQ655380 FKM655369:FKM655380 FUI655369:FUI655380 GEE655369:GEE655380 GOA655369:GOA655380 GXW655369:GXW655380 HHS655369:HHS655380 HRO655369:HRO655380 IBK655369:IBK655380 ILG655369:ILG655380 IVC655369:IVC655380 JEY655369:JEY655380 JOU655369:JOU655380 JYQ655369:JYQ655380 KIM655369:KIM655380 KSI655369:KSI655380 LCE655369:LCE655380 LMA655369:LMA655380 LVW655369:LVW655380 MFS655369:MFS655380 MPO655369:MPO655380 MZK655369:MZK655380 NJG655369:NJG655380 NTC655369:NTC655380 OCY655369:OCY655380 OMU655369:OMU655380 OWQ655369:OWQ655380 PGM655369:PGM655380 PQI655369:PQI655380 QAE655369:QAE655380 QKA655369:QKA655380 QTW655369:QTW655380 RDS655369:RDS655380 RNO655369:RNO655380 RXK655369:RXK655380 SHG655369:SHG655380 SRC655369:SRC655380 TAY655369:TAY655380 TKU655369:TKU655380 TUQ655369:TUQ655380 UEM655369:UEM655380 UOI655369:UOI655380 UYE655369:UYE655380 VIA655369:VIA655380 VRW655369:VRW655380 WBS655369:WBS655380 WLO655369:WLO655380 WVK655369:WVK655380 C720905:C720916 IY720905:IY720916 SU720905:SU720916 ACQ720905:ACQ720916 AMM720905:AMM720916 AWI720905:AWI720916 BGE720905:BGE720916 BQA720905:BQA720916 BZW720905:BZW720916 CJS720905:CJS720916 CTO720905:CTO720916 DDK720905:DDK720916 DNG720905:DNG720916 DXC720905:DXC720916 EGY720905:EGY720916 EQU720905:EQU720916 FAQ720905:FAQ720916 FKM720905:FKM720916 FUI720905:FUI720916 GEE720905:GEE720916 GOA720905:GOA720916 GXW720905:GXW720916 HHS720905:HHS720916 HRO720905:HRO720916 IBK720905:IBK720916 ILG720905:ILG720916 IVC720905:IVC720916 JEY720905:JEY720916 JOU720905:JOU720916 JYQ720905:JYQ720916 KIM720905:KIM720916 KSI720905:KSI720916 LCE720905:LCE720916 LMA720905:LMA720916 LVW720905:LVW720916 MFS720905:MFS720916 MPO720905:MPO720916 MZK720905:MZK720916 NJG720905:NJG720916 NTC720905:NTC720916 OCY720905:OCY720916 OMU720905:OMU720916 OWQ720905:OWQ720916 PGM720905:PGM720916 PQI720905:PQI720916 QAE720905:QAE720916 QKA720905:QKA720916 QTW720905:QTW720916 RDS720905:RDS720916 RNO720905:RNO720916 RXK720905:RXK720916 SHG720905:SHG720916 SRC720905:SRC720916 TAY720905:TAY720916 TKU720905:TKU720916 TUQ720905:TUQ720916 UEM720905:UEM720916 UOI720905:UOI720916 UYE720905:UYE720916 VIA720905:VIA720916 VRW720905:VRW720916 WBS720905:WBS720916 WLO720905:WLO720916 WVK720905:WVK720916 C786441:C786452 IY786441:IY786452 SU786441:SU786452 ACQ786441:ACQ786452 AMM786441:AMM786452 AWI786441:AWI786452 BGE786441:BGE786452 BQA786441:BQA786452 BZW786441:BZW786452 CJS786441:CJS786452 CTO786441:CTO786452 DDK786441:DDK786452 DNG786441:DNG786452 DXC786441:DXC786452 EGY786441:EGY786452 EQU786441:EQU786452 FAQ786441:FAQ786452 FKM786441:FKM786452 FUI786441:FUI786452 GEE786441:GEE786452 GOA786441:GOA786452 GXW786441:GXW786452 HHS786441:HHS786452 HRO786441:HRO786452 IBK786441:IBK786452 ILG786441:ILG786452 IVC786441:IVC786452 JEY786441:JEY786452 JOU786441:JOU786452 JYQ786441:JYQ786452 KIM786441:KIM786452 KSI786441:KSI786452 LCE786441:LCE786452 LMA786441:LMA786452 LVW786441:LVW786452 MFS786441:MFS786452 MPO786441:MPO786452 MZK786441:MZK786452 NJG786441:NJG786452 NTC786441:NTC786452 OCY786441:OCY786452 OMU786441:OMU786452 OWQ786441:OWQ786452 PGM786441:PGM786452 PQI786441:PQI786452 QAE786441:QAE786452 QKA786441:QKA786452 QTW786441:QTW786452 RDS786441:RDS786452 RNO786441:RNO786452 RXK786441:RXK786452 SHG786441:SHG786452 SRC786441:SRC786452 TAY786441:TAY786452 TKU786441:TKU786452 TUQ786441:TUQ786452 UEM786441:UEM786452 UOI786441:UOI786452 UYE786441:UYE786452 VIA786441:VIA786452 VRW786441:VRW786452 WBS786441:WBS786452 WLO786441:WLO786452 WVK786441:WVK786452 C851977:C851988 IY851977:IY851988 SU851977:SU851988 ACQ851977:ACQ851988 AMM851977:AMM851988 AWI851977:AWI851988 BGE851977:BGE851988 BQA851977:BQA851988 BZW851977:BZW851988 CJS851977:CJS851988 CTO851977:CTO851988 DDK851977:DDK851988 DNG851977:DNG851988 DXC851977:DXC851988 EGY851977:EGY851988 EQU851977:EQU851988 FAQ851977:FAQ851988 FKM851977:FKM851988 FUI851977:FUI851988 GEE851977:GEE851988 GOA851977:GOA851988 GXW851977:GXW851988 HHS851977:HHS851988 HRO851977:HRO851988 IBK851977:IBK851988 ILG851977:ILG851988 IVC851977:IVC851988 JEY851977:JEY851988 JOU851977:JOU851988 JYQ851977:JYQ851988 KIM851977:KIM851988 KSI851977:KSI851988 LCE851977:LCE851988 LMA851977:LMA851988 LVW851977:LVW851988 MFS851977:MFS851988 MPO851977:MPO851988 MZK851977:MZK851988 NJG851977:NJG851988 NTC851977:NTC851988 OCY851977:OCY851988 OMU851977:OMU851988 OWQ851977:OWQ851988 PGM851977:PGM851988 PQI851977:PQI851988 QAE851977:QAE851988 QKA851977:QKA851988 QTW851977:QTW851988 RDS851977:RDS851988 RNO851977:RNO851988 RXK851977:RXK851988 SHG851977:SHG851988 SRC851977:SRC851988 TAY851977:TAY851988 TKU851977:TKU851988 TUQ851977:TUQ851988 UEM851977:UEM851988 UOI851977:UOI851988 UYE851977:UYE851988 VIA851977:VIA851988 VRW851977:VRW851988 WBS851977:WBS851988 WLO851977:WLO851988 WVK851977:WVK851988 C917513:C917524 IY917513:IY917524 SU917513:SU917524 ACQ917513:ACQ917524 AMM917513:AMM917524 AWI917513:AWI917524 BGE917513:BGE917524 BQA917513:BQA917524 BZW917513:BZW917524 CJS917513:CJS917524 CTO917513:CTO917524 DDK917513:DDK917524 DNG917513:DNG917524 DXC917513:DXC917524 EGY917513:EGY917524 EQU917513:EQU917524 FAQ917513:FAQ917524 FKM917513:FKM917524 FUI917513:FUI917524 GEE917513:GEE917524 GOA917513:GOA917524 GXW917513:GXW917524 HHS917513:HHS917524 HRO917513:HRO917524 IBK917513:IBK917524 ILG917513:ILG917524 IVC917513:IVC917524 JEY917513:JEY917524 JOU917513:JOU917524 JYQ917513:JYQ917524 KIM917513:KIM917524 KSI917513:KSI917524 LCE917513:LCE917524 LMA917513:LMA917524 LVW917513:LVW917524 MFS917513:MFS917524 MPO917513:MPO917524 MZK917513:MZK917524 NJG917513:NJG917524 NTC917513:NTC917524 OCY917513:OCY917524 OMU917513:OMU917524 OWQ917513:OWQ917524 PGM917513:PGM917524 PQI917513:PQI917524 QAE917513:QAE917524 QKA917513:QKA917524 QTW917513:QTW917524 RDS917513:RDS917524 RNO917513:RNO917524 RXK917513:RXK917524 SHG917513:SHG917524 SRC917513:SRC917524 TAY917513:TAY917524 TKU917513:TKU917524 TUQ917513:TUQ917524 UEM917513:UEM917524 UOI917513:UOI917524 UYE917513:UYE917524 VIA917513:VIA917524 VRW917513:VRW917524 WBS917513:WBS917524 WLO917513:WLO917524 WVK917513:WVK917524 C983049:C983060 IY983049:IY983060 SU983049:SU983060 ACQ983049:ACQ983060 AMM983049:AMM983060 AWI983049:AWI983060 BGE983049:BGE983060 BQA983049:BQA983060 BZW983049:BZW983060 CJS983049:CJS983060 CTO983049:CTO983060 DDK983049:DDK983060 DNG983049:DNG983060 DXC983049:DXC983060 EGY983049:EGY983060 EQU983049:EQU983060 FAQ983049:FAQ983060 FKM983049:FKM983060 FUI983049:FUI983060 GEE983049:GEE983060 GOA983049:GOA983060 GXW983049:GXW983060 HHS983049:HHS983060 HRO983049:HRO983060 IBK983049:IBK983060 ILG983049:ILG983060 IVC983049:IVC983060 JEY983049:JEY983060 JOU983049:JOU983060 JYQ983049:JYQ983060 KIM983049:KIM983060 KSI983049:KSI983060 LCE983049:LCE983060 LMA983049:LMA983060 LVW983049:LVW983060 MFS983049:MFS983060 MPO983049:MPO983060 MZK983049:MZK983060 NJG983049:NJG983060 NTC983049:NTC983060 OCY983049:OCY983060 OMU983049:OMU983060 OWQ983049:OWQ983060 PGM983049:PGM983060 PQI983049:PQI983060 QAE983049:QAE983060 QKA983049:QKA983060 QTW983049:QTW983060 RDS983049:RDS983060 RNO983049:RNO983060 RXK983049:RXK983060 SHG983049:SHG983060 SRC983049:SRC983060 TAY983049:TAY983060 TKU983049:TKU983060 TUQ983049:TUQ983060 UEM983049:UEM983060 UOI983049:UOI983060 UYE983049:UYE983060 VIA983049:VIA983060 VRW983049:VRW983060 WBS983049:WBS983060 WLO983049:WLO983060 WVK983049:WVK983060">
      <formula1>"混合"</formula1>
    </dataValidation>
    <dataValidation imeMode="halfAlpha" allowBlank="1" showInputMessage="1" showErrorMessage="1" prompt="半角入力_x000a_" sqref="E22:G22 JA22:JC22 SW22:SY22 ACS22:ACU22 AMO22:AMQ22 AWK22:AWM22 BGG22:BGI22 BQC22:BQE22 BZY22:CAA22 CJU22:CJW22 CTQ22:CTS22 DDM22:DDO22 DNI22:DNK22 DXE22:DXG22 EHA22:EHC22 EQW22:EQY22 FAS22:FAU22 FKO22:FKQ22 FUK22:FUM22 GEG22:GEI22 GOC22:GOE22 GXY22:GYA22 HHU22:HHW22 HRQ22:HRS22 IBM22:IBO22 ILI22:ILK22 IVE22:IVG22 JFA22:JFC22 JOW22:JOY22 JYS22:JYU22 KIO22:KIQ22 KSK22:KSM22 LCG22:LCI22 LMC22:LME22 LVY22:LWA22 MFU22:MFW22 MPQ22:MPS22 MZM22:MZO22 NJI22:NJK22 NTE22:NTG22 ODA22:ODC22 OMW22:OMY22 OWS22:OWU22 PGO22:PGQ22 PQK22:PQM22 QAG22:QAI22 QKC22:QKE22 QTY22:QUA22 RDU22:RDW22 RNQ22:RNS22 RXM22:RXO22 SHI22:SHK22 SRE22:SRG22 TBA22:TBC22 TKW22:TKY22 TUS22:TUU22 UEO22:UEQ22 UOK22:UOM22 UYG22:UYI22 VIC22:VIE22 VRY22:VSA22 WBU22:WBW22 WLQ22:WLS22 WVM22:WVO22 E65558:G65558 JA65558:JC65558 SW65558:SY65558 ACS65558:ACU65558 AMO65558:AMQ65558 AWK65558:AWM65558 BGG65558:BGI65558 BQC65558:BQE65558 BZY65558:CAA65558 CJU65558:CJW65558 CTQ65558:CTS65558 DDM65558:DDO65558 DNI65558:DNK65558 DXE65558:DXG65558 EHA65558:EHC65558 EQW65558:EQY65558 FAS65558:FAU65558 FKO65558:FKQ65558 FUK65558:FUM65558 GEG65558:GEI65558 GOC65558:GOE65558 GXY65558:GYA65558 HHU65558:HHW65558 HRQ65558:HRS65558 IBM65558:IBO65558 ILI65558:ILK65558 IVE65558:IVG65558 JFA65558:JFC65558 JOW65558:JOY65558 JYS65558:JYU65558 KIO65558:KIQ65558 KSK65558:KSM65558 LCG65558:LCI65558 LMC65558:LME65558 LVY65558:LWA65558 MFU65558:MFW65558 MPQ65558:MPS65558 MZM65558:MZO65558 NJI65558:NJK65558 NTE65558:NTG65558 ODA65558:ODC65558 OMW65558:OMY65558 OWS65558:OWU65558 PGO65558:PGQ65558 PQK65558:PQM65558 QAG65558:QAI65558 QKC65558:QKE65558 QTY65558:QUA65558 RDU65558:RDW65558 RNQ65558:RNS65558 RXM65558:RXO65558 SHI65558:SHK65558 SRE65558:SRG65558 TBA65558:TBC65558 TKW65558:TKY65558 TUS65558:TUU65558 UEO65558:UEQ65558 UOK65558:UOM65558 UYG65558:UYI65558 VIC65558:VIE65558 VRY65558:VSA65558 WBU65558:WBW65558 WLQ65558:WLS65558 WVM65558:WVO65558 E131094:G131094 JA131094:JC131094 SW131094:SY131094 ACS131094:ACU131094 AMO131094:AMQ131094 AWK131094:AWM131094 BGG131094:BGI131094 BQC131094:BQE131094 BZY131094:CAA131094 CJU131094:CJW131094 CTQ131094:CTS131094 DDM131094:DDO131094 DNI131094:DNK131094 DXE131094:DXG131094 EHA131094:EHC131094 EQW131094:EQY131094 FAS131094:FAU131094 FKO131094:FKQ131094 FUK131094:FUM131094 GEG131094:GEI131094 GOC131094:GOE131094 GXY131094:GYA131094 HHU131094:HHW131094 HRQ131094:HRS131094 IBM131094:IBO131094 ILI131094:ILK131094 IVE131094:IVG131094 JFA131094:JFC131094 JOW131094:JOY131094 JYS131094:JYU131094 KIO131094:KIQ131094 KSK131094:KSM131094 LCG131094:LCI131094 LMC131094:LME131094 LVY131094:LWA131094 MFU131094:MFW131094 MPQ131094:MPS131094 MZM131094:MZO131094 NJI131094:NJK131094 NTE131094:NTG131094 ODA131094:ODC131094 OMW131094:OMY131094 OWS131094:OWU131094 PGO131094:PGQ131094 PQK131094:PQM131094 QAG131094:QAI131094 QKC131094:QKE131094 QTY131094:QUA131094 RDU131094:RDW131094 RNQ131094:RNS131094 RXM131094:RXO131094 SHI131094:SHK131094 SRE131094:SRG131094 TBA131094:TBC131094 TKW131094:TKY131094 TUS131094:TUU131094 UEO131094:UEQ131094 UOK131094:UOM131094 UYG131094:UYI131094 VIC131094:VIE131094 VRY131094:VSA131094 WBU131094:WBW131094 WLQ131094:WLS131094 WVM131094:WVO131094 E196630:G196630 JA196630:JC196630 SW196630:SY196630 ACS196630:ACU196630 AMO196630:AMQ196630 AWK196630:AWM196630 BGG196630:BGI196630 BQC196630:BQE196630 BZY196630:CAA196630 CJU196630:CJW196630 CTQ196630:CTS196630 DDM196630:DDO196630 DNI196630:DNK196630 DXE196630:DXG196630 EHA196630:EHC196630 EQW196630:EQY196630 FAS196630:FAU196630 FKO196630:FKQ196630 FUK196630:FUM196630 GEG196630:GEI196630 GOC196630:GOE196630 GXY196630:GYA196630 HHU196630:HHW196630 HRQ196630:HRS196630 IBM196630:IBO196630 ILI196630:ILK196630 IVE196630:IVG196630 JFA196630:JFC196630 JOW196630:JOY196630 JYS196630:JYU196630 KIO196630:KIQ196630 KSK196630:KSM196630 LCG196630:LCI196630 LMC196630:LME196630 LVY196630:LWA196630 MFU196630:MFW196630 MPQ196630:MPS196630 MZM196630:MZO196630 NJI196630:NJK196630 NTE196630:NTG196630 ODA196630:ODC196630 OMW196630:OMY196630 OWS196630:OWU196630 PGO196630:PGQ196630 PQK196630:PQM196630 QAG196630:QAI196630 QKC196630:QKE196630 QTY196630:QUA196630 RDU196630:RDW196630 RNQ196630:RNS196630 RXM196630:RXO196630 SHI196630:SHK196630 SRE196630:SRG196630 TBA196630:TBC196630 TKW196630:TKY196630 TUS196630:TUU196630 UEO196630:UEQ196630 UOK196630:UOM196630 UYG196630:UYI196630 VIC196630:VIE196630 VRY196630:VSA196630 WBU196630:WBW196630 WLQ196630:WLS196630 WVM196630:WVO196630 E262166:G262166 JA262166:JC262166 SW262166:SY262166 ACS262166:ACU262166 AMO262166:AMQ262166 AWK262166:AWM262166 BGG262166:BGI262166 BQC262166:BQE262166 BZY262166:CAA262166 CJU262166:CJW262166 CTQ262166:CTS262166 DDM262166:DDO262166 DNI262166:DNK262166 DXE262166:DXG262166 EHA262166:EHC262166 EQW262166:EQY262166 FAS262166:FAU262166 FKO262166:FKQ262166 FUK262166:FUM262166 GEG262166:GEI262166 GOC262166:GOE262166 GXY262166:GYA262166 HHU262166:HHW262166 HRQ262166:HRS262166 IBM262166:IBO262166 ILI262166:ILK262166 IVE262166:IVG262166 JFA262166:JFC262166 JOW262166:JOY262166 JYS262166:JYU262166 KIO262166:KIQ262166 KSK262166:KSM262166 LCG262166:LCI262166 LMC262166:LME262166 LVY262166:LWA262166 MFU262166:MFW262166 MPQ262166:MPS262166 MZM262166:MZO262166 NJI262166:NJK262166 NTE262166:NTG262166 ODA262166:ODC262166 OMW262166:OMY262166 OWS262166:OWU262166 PGO262166:PGQ262166 PQK262166:PQM262166 QAG262166:QAI262166 QKC262166:QKE262166 QTY262166:QUA262166 RDU262166:RDW262166 RNQ262166:RNS262166 RXM262166:RXO262166 SHI262166:SHK262166 SRE262166:SRG262166 TBA262166:TBC262166 TKW262166:TKY262166 TUS262166:TUU262166 UEO262166:UEQ262166 UOK262166:UOM262166 UYG262166:UYI262166 VIC262166:VIE262166 VRY262166:VSA262166 WBU262166:WBW262166 WLQ262166:WLS262166 WVM262166:WVO262166 E327702:G327702 JA327702:JC327702 SW327702:SY327702 ACS327702:ACU327702 AMO327702:AMQ327702 AWK327702:AWM327702 BGG327702:BGI327702 BQC327702:BQE327702 BZY327702:CAA327702 CJU327702:CJW327702 CTQ327702:CTS327702 DDM327702:DDO327702 DNI327702:DNK327702 DXE327702:DXG327702 EHA327702:EHC327702 EQW327702:EQY327702 FAS327702:FAU327702 FKO327702:FKQ327702 FUK327702:FUM327702 GEG327702:GEI327702 GOC327702:GOE327702 GXY327702:GYA327702 HHU327702:HHW327702 HRQ327702:HRS327702 IBM327702:IBO327702 ILI327702:ILK327702 IVE327702:IVG327702 JFA327702:JFC327702 JOW327702:JOY327702 JYS327702:JYU327702 KIO327702:KIQ327702 KSK327702:KSM327702 LCG327702:LCI327702 LMC327702:LME327702 LVY327702:LWA327702 MFU327702:MFW327702 MPQ327702:MPS327702 MZM327702:MZO327702 NJI327702:NJK327702 NTE327702:NTG327702 ODA327702:ODC327702 OMW327702:OMY327702 OWS327702:OWU327702 PGO327702:PGQ327702 PQK327702:PQM327702 QAG327702:QAI327702 QKC327702:QKE327702 QTY327702:QUA327702 RDU327702:RDW327702 RNQ327702:RNS327702 RXM327702:RXO327702 SHI327702:SHK327702 SRE327702:SRG327702 TBA327702:TBC327702 TKW327702:TKY327702 TUS327702:TUU327702 UEO327702:UEQ327702 UOK327702:UOM327702 UYG327702:UYI327702 VIC327702:VIE327702 VRY327702:VSA327702 WBU327702:WBW327702 WLQ327702:WLS327702 WVM327702:WVO327702 E393238:G393238 JA393238:JC393238 SW393238:SY393238 ACS393238:ACU393238 AMO393238:AMQ393238 AWK393238:AWM393238 BGG393238:BGI393238 BQC393238:BQE393238 BZY393238:CAA393238 CJU393238:CJW393238 CTQ393238:CTS393238 DDM393238:DDO393238 DNI393238:DNK393238 DXE393238:DXG393238 EHA393238:EHC393238 EQW393238:EQY393238 FAS393238:FAU393238 FKO393238:FKQ393238 FUK393238:FUM393238 GEG393238:GEI393238 GOC393238:GOE393238 GXY393238:GYA393238 HHU393238:HHW393238 HRQ393238:HRS393238 IBM393238:IBO393238 ILI393238:ILK393238 IVE393238:IVG393238 JFA393238:JFC393238 JOW393238:JOY393238 JYS393238:JYU393238 KIO393238:KIQ393238 KSK393238:KSM393238 LCG393238:LCI393238 LMC393238:LME393238 LVY393238:LWA393238 MFU393238:MFW393238 MPQ393238:MPS393238 MZM393238:MZO393238 NJI393238:NJK393238 NTE393238:NTG393238 ODA393238:ODC393238 OMW393238:OMY393238 OWS393238:OWU393238 PGO393238:PGQ393238 PQK393238:PQM393238 QAG393238:QAI393238 QKC393238:QKE393238 QTY393238:QUA393238 RDU393238:RDW393238 RNQ393238:RNS393238 RXM393238:RXO393238 SHI393238:SHK393238 SRE393238:SRG393238 TBA393238:TBC393238 TKW393238:TKY393238 TUS393238:TUU393238 UEO393238:UEQ393238 UOK393238:UOM393238 UYG393238:UYI393238 VIC393238:VIE393238 VRY393238:VSA393238 WBU393238:WBW393238 WLQ393238:WLS393238 WVM393238:WVO393238 E458774:G458774 JA458774:JC458774 SW458774:SY458774 ACS458774:ACU458774 AMO458774:AMQ458774 AWK458774:AWM458774 BGG458774:BGI458774 BQC458774:BQE458774 BZY458774:CAA458774 CJU458774:CJW458774 CTQ458774:CTS458774 DDM458774:DDO458774 DNI458774:DNK458774 DXE458774:DXG458774 EHA458774:EHC458774 EQW458774:EQY458774 FAS458774:FAU458774 FKO458774:FKQ458774 FUK458774:FUM458774 GEG458774:GEI458774 GOC458774:GOE458774 GXY458774:GYA458774 HHU458774:HHW458774 HRQ458774:HRS458774 IBM458774:IBO458774 ILI458774:ILK458774 IVE458774:IVG458774 JFA458774:JFC458774 JOW458774:JOY458774 JYS458774:JYU458774 KIO458774:KIQ458774 KSK458774:KSM458774 LCG458774:LCI458774 LMC458774:LME458774 LVY458774:LWA458774 MFU458774:MFW458774 MPQ458774:MPS458774 MZM458774:MZO458774 NJI458774:NJK458774 NTE458774:NTG458774 ODA458774:ODC458774 OMW458774:OMY458774 OWS458774:OWU458774 PGO458774:PGQ458774 PQK458774:PQM458774 QAG458774:QAI458774 QKC458774:QKE458774 QTY458774:QUA458774 RDU458774:RDW458774 RNQ458774:RNS458774 RXM458774:RXO458774 SHI458774:SHK458774 SRE458774:SRG458774 TBA458774:TBC458774 TKW458774:TKY458774 TUS458774:TUU458774 UEO458774:UEQ458774 UOK458774:UOM458774 UYG458774:UYI458774 VIC458774:VIE458774 VRY458774:VSA458774 WBU458774:WBW458774 WLQ458774:WLS458774 WVM458774:WVO458774 E524310:G524310 JA524310:JC524310 SW524310:SY524310 ACS524310:ACU524310 AMO524310:AMQ524310 AWK524310:AWM524310 BGG524310:BGI524310 BQC524310:BQE524310 BZY524310:CAA524310 CJU524310:CJW524310 CTQ524310:CTS524310 DDM524310:DDO524310 DNI524310:DNK524310 DXE524310:DXG524310 EHA524310:EHC524310 EQW524310:EQY524310 FAS524310:FAU524310 FKO524310:FKQ524310 FUK524310:FUM524310 GEG524310:GEI524310 GOC524310:GOE524310 GXY524310:GYA524310 HHU524310:HHW524310 HRQ524310:HRS524310 IBM524310:IBO524310 ILI524310:ILK524310 IVE524310:IVG524310 JFA524310:JFC524310 JOW524310:JOY524310 JYS524310:JYU524310 KIO524310:KIQ524310 KSK524310:KSM524310 LCG524310:LCI524310 LMC524310:LME524310 LVY524310:LWA524310 MFU524310:MFW524310 MPQ524310:MPS524310 MZM524310:MZO524310 NJI524310:NJK524310 NTE524310:NTG524310 ODA524310:ODC524310 OMW524310:OMY524310 OWS524310:OWU524310 PGO524310:PGQ524310 PQK524310:PQM524310 QAG524310:QAI524310 QKC524310:QKE524310 QTY524310:QUA524310 RDU524310:RDW524310 RNQ524310:RNS524310 RXM524310:RXO524310 SHI524310:SHK524310 SRE524310:SRG524310 TBA524310:TBC524310 TKW524310:TKY524310 TUS524310:TUU524310 UEO524310:UEQ524310 UOK524310:UOM524310 UYG524310:UYI524310 VIC524310:VIE524310 VRY524310:VSA524310 WBU524310:WBW524310 WLQ524310:WLS524310 WVM524310:WVO524310 E589846:G589846 JA589846:JC589846 SW589846:SY589846 ACS589846:ACU589846 AMO589846:AMQ589846 AWK589846:AWM589846 BGG589846:BGI589846 BQC589846:BQE589846 BZY589846:CAA589846 CJU589846:CJW589846 CTQ589846:CTS589846 DDM589846:DDO589846 DNI589846:DNK589846 DXE589846:DXG589846 EHA589846:EHC589846 EQW589846:EQY589846 FAS589846:FAU589846 FKO589846:FKQ589846 FUK589846:FUM589846 GEG589846:GEI589846 GOC589846:GOE589846 GXY589846:GYA589846 HHU589846:HHW589846 HRQ589846:HRS589846 IBM589846:IBO589846 ILI589846:ILK589846 IVE589846:IVG589846 JFA589846:JFC589846 JOW589846:JOY589846 JYS589846:JYU589846 KIO589846:KIQ589846 KSK589846:KSM589846 LCG589846:LCI589846 LMC589846:LME589846 LVY589846:LWA589846 MFU589846:MFW589846 MPQ589846:MPS589846 MZM589846:MZO589846 NJI589846:NJK589846 NTE589846:NTG589846 ODA589846:ODC589846 OMW589846:OMY589846 OWS589846:OWU589846 PGO589846:PGQ589846 PQK589846:PQM589846 QAG589846:QAI589846 QKC589846:QKE589846 QTY589846:QUA589846 RDU589846:RDW589846 RNQ589846:RNS589846 RXM589846:RXO589846 SHI589846:SHK589846 SRE589846:SRG589846 TBA589846:TBC589846 TKW589846:TKY589846 TUS589846:TUU589846 UEO589846:UEQ589846 UOK589846:UOM589846 UYG589846:UYI589846 VIC589846:VIE589846 VRY589846:VSA589846 WBU589846:WBW589846 WLQ589846:WLS589846 WVM589846:WVO589846 E655382:G655382 JA655382:JC655382 SW655382:SY655382 ACS655382:ACU655382 AMO655382:AMQ655382 AWK655382:AWM655382 BGG655382:BGI655382 BQC655382:BQE655382 BZY655382:CAA655382 CJU655382:CJW655382 CTQ655382:CTS655382 DDM655382:DDO655382 DNI655382:DNK655382 DXE655382:DXG655382 EHA655382:EHC655382 EQW655382:EQY655382 FAS655382:FAU655382 FKO655382:FKQ655382 FUK655382:FUM655382 GEG655382:GEI655382 GOC655382:GOE655382 GXY655382:GYA655382 HHU655382:HHW655382 HRQ655382:HRS655382 IBM655382:IBO655382 ILI655382:ILK655382 IVE655382:IVG655382 JFA655382:JFC655382 JOW655382:JOY655382 JYS655382:JYU655382 KIO655382:KIQ655382 KSK655382:KSM655382 LCG655382:LCI655382 LMC655382:LME655382 LVY655382:LWA655382 MFU655382:MFW655382 MPQ655382:MPS655382 MZM655382:MZO655382 NJI655382:NJK655382 NTE655382:NTG655382 ODA655382:ODC655382 OMW655382:OMY655382 OWS655382:OWU655382 PGO655382:PGQ655382 PQK655382:PQM655382 QAG655382:QAI655382 QKC655382:QKE655382 QTY655382:QUA655382 RDU655382:RDW655382 RNQ655382:RNS655382 RXM655382:RXO655382 SHI655382:SHK655382 SRE655382:SRG655382 TBA655382:TBC655382 TKW655382:TKY655382 TUS655382:TUU655382 UEO655382:UEQ655382 UOK655382:UOM655382 UYG655382:UYI655382 VIC655382:VIE655382 VRY655382:VSA655382 WBU655382:WBW655382 WLQ655382:WLS655382 WVM655382:WVO655382 E720918:G720918 JA720918:JC720918 SW720918:SY720918 ACS720918:ACU720918 AMO720918:AMQ720918 AWK720918:AWM720918 BGG720918:BGI720918 BQC720918:BQE720918 BZY720918:CAA720918 CJU720918:CJW720918 CTQ720918:CTS720918 DDM720918:DDO720918 DNI720918:DNK720918 DXE720918:DXG720918 EHA720918:EHC720918 EQW720918:EQY720918 FAS720918:FAU720918 FKO720918:FKQ720918 FUK720918:FUM720918 GEG720918:GEI720918 GOC720918:GOE720918 GXY720918:GYA720918 HHU720918:HHW720918 HRQ720918:HRS720918 IBM720918:IBO720918 ILI720918:ILK720918 IVE720918:IVG720918 JFA720918:JFC720918 JOW720918:JOY720918 JYS720918:JYU720918 KIO720918:KIQ720918 KSK720918:KSM720918 LCG720918:LCI720918 LMC720918:LME720918 LVY720918:LWA720918 MFU720918:MFW720918 MPQ720918:MPS720918 MZM720918:MZO720918 NJI720918:NJK720918 NTE720918:NTG720918 ODA720918:ODC720918 OMW720918:OMY720918 OWS720918:OWU720918 PGO720918:PGQ720918 PQK720918:PQM720918 QAG720918:QAI720918 QKC720918:QKE720918 QTY720918:QUA720918 RDU720918:RDW720918 RNQ720918:RNS720918 RXM720918:RXO720918 SHI720918:SHK720918 SRE720918:SRG720918 TBA720918:TBC720918 TKW720918:TKY720918 TUS720918:TUU720918 UEO720918:UEQ720918 UOK720918:UOM720918 UYG720918:UYI720918 VIC720918:VIE720918 VRY720918:VSA720918 WBU720918:WBW720918 WLQ720918:WLS720918 WVM720918:WVO720918 E786454:G786454 JA786454:JC786454 SW786454:SY786454 ACS786454:ACU786454 AMO786454:AMQ786454 AWK786454:AWM786454 BGG786454:BGI786454 BQC786454:BQE786454 BZY786454:CAA786454 CJU786454:CJW786454 CTQ786454:CTS786454 DDM786454:DDO786454 DNI786454:DNK786454 DXE786454:DXG786454 EHA786454:EHC786454 EQW786454:EQY786454 FAS786454:FAU786454 FKO786454:FKQ786454 FUK786454:FUM786454 GEG786454:GEI786454 GOC786454:GOE786454 GXY786454:GYA786454 HHU786454:HHW786454 HRQ786454:HRS786454 IBM786454:IBO786454 ILI786454:ILK786454 IVE786454:IVG786454 JFA786454:JFC786454 JOW786454:JOY786454 JYS786454:JYU786454 KIO786454:KIQ786454 KSK786454:KSM786454 LCG786454:LCI786454 LMC786454:LME786454 LVY786454:LWA786454 MFU786454:MFW786454 MPQ786454:MPS786454 MZM786454:MZO786454 NJI786454:NJK786454 NTE786454:NTG786454 ODA786454:ODC786454 OMW786454:OMY786454 OWS786454:OWU786454 PGO786454:PGQ786454 PQK786454:PQM786454 QAG786454:QAI786454 QKC786454:QKE786454 QTY786454:QUA786454 RDU786454:RDW786454 RNQ786454:RNS786454 RXM786454:RXO786454 SHI786454:SHK786454 SRE786454:SRG786454 TBA786454:TBC786454 TKW786454:TKY786454 TUS786454:TUU786454 UEO786454:UEQ786454 UOK786454:UOM786454 UYG786454:UYI786454 VIC786454:VIE786454 VRY786454:VSA786454 WBU786454:WBW786454 WLQ786454:WLS786454 WVM786454:WVO786454 E851990:G851990 JA851990:JC851990 SW851990:SY851990 ACS851990:ACU851990 AMO851990:AMQ851990 AWK851990:AWM851990 BGG851990:BGI851990 BQC851990:BQE851990 BZY851990:CAA851990 CJU851990:CJW851990 CTQ851990:CTS851990 DDM851990:DDO851990 DNI851990:DNK851990 DXE851990:DXG851990 EHA851990:EHC851990 EQW851990:EQY851990 FAS851990:FAU851990 FKO851990:FKQ851990 FUK851990:FUM851990 GEG851990:GEI851990 GOC851990:GOE851990 GXY851990:GYA851990 HHU851990:HHW851990 HRQ851990:HRS851990 IBM851990:IBO851990 ILI851990:ILK851990 IVE851990:IVG851990 JFA851990:JFC851990 JOW851990:JOY851990 JYS851990:JYU851990 KIO851990:KIQ851990 KSK851990:KSM851990 LCG851990:LCI851990 LMC851990:LME851990 LVY851990:LWA851990 MFU851990:MFW851990 MPQ851990:MPS851990 MZM851990:MZO851990 NJI851990:NJK851990 NTE851990:NTG851990 ODA851990:ODC851990 OMW851990:OMY851990 OWS851990:OWU851990 PGO851990:PGQ851990 PQK851990:PQM851990 QAG851990:QAI851990 QKC851990:QKE851990 QTY851990:QUA851990 RDU851990:RDW851990 RNQ851990:RNS851990 RXM851990:RXO851990 SHI851990:SHK851990 SRE851990:SRG851990 TBA851990:TBC851990 TKW851990:TKY851990 TUS851990:TUU851990 UEO851990:UEQ851990 UOK851990:UOM851990 UYG851990:UYI851990 VIC851990:VIE851990 VRY851990:VSA851990 WBU851990:WBW851990 WLQ851990:WLS851990 WVM851990:WVO851990 E917526:G917526 JA917526:JC917526 SW917526:SY917526 ACS917526:ACU917526 AMO917526:AMQ917526 AWK917526:AWM917526 BGG917526:BGI917526 BQC917526:BQE917526 BZY917526:CAA917526 CJU917526:CJW917526 CTQ917526:CTS917526 DDM917526:DDO917526 DNI917526:DNK917526 DXE917526:DXG917526 EHA917526:EHC917526 EQW917526:EQY917526 FAS917526:FAU917526 FKO917526:FKQ917526 FUK917526:FUM917526 GEG917526:GEI917526 GOC917526:GOE917526 GXY917526:GYA917526 HHU917526:HHW917526 HRQ917526:HRS917526 IBM917526:IBO917526 ILI917526:ILK917526 IVE917526:IVG917526 JFA917526:JFC917526 JOW917526:JOY917526 JYS917526:JYU917526 KIO917526:KIQ917526 KSK917526:KSM917526 LCG917526:LCI917526 LMC917526:LME917526 LVY917526:LWA917526 MFU917526:MFW917526 MPQ917526:MPS917526 MZM917526:MZO917526 NJI917526:NJK917526 NTE917526:NTG917526 ODA917526:ODC917526 OMW917526:OMY917526 OWS917526:OWU917526 PGO917526:PGQ917526 PQK917526:PQM917526 QAG917526:QAI917526 QKC917526:QKE917526 QTY917526:QUA917526 RDU917526:RDW917526 RNQ917526:RNS917526 RXM917526:RXO917526 SHI917526:SHK917526 SRE917526:SRG917526 TBA917526:TBC917526 TKW917526:TKY917526 TUS917526:TUU917526 UEO917526:UEQ917526 UOK917526:UOM917526 UYG917526:UYI917526 VIC917526:VIE917526 VRY917526:VSA917526 WBU917526:WBW917526 WLQ917526:WLS917526 WVM917526:WVO917526 E983062:G983062 JA983062:JC983062 SW983062:SY983062 ACS983062:ACU983062 AMO983062:AMQ983062 AWK983062:AWM983062 BGG983062:BGI983062 BQC983062:BQE983062 BZY983062:CAA983062 CJU983062:CJW983062 CTQ983062:CTS983062 DDM983062:DDO983062 DNI983062:DNK983062 DXE983062:DXG983062 EHA983062:EHC983062 EQW983062:EQY983062 FAS983062:FAU983062 FKO983062:FKQ983062 FUK983062:FUM983062 GEG983062:GEI983062 GOC983062:GOE983062 GXY983062:GYA983062 HHU983062:HHW983062 HRQ983062:HRS983062 IBM983062:IBO983062 ILI983062:ILK983062 IVE983062:IVG983062 JFA983062:JFC983062 JOW983062:JOY983062 JYS983062:JYU983062 KIO983062:KIQ983062 KSK983062:KSM983062 LCG983062:LCI983062 LMC983062:LME983062 LVY983062:LWA983062 MFU983062:MFW983062 MPQ983062:MPS983062 MZM983062:MZO983062 NJI983062:NJK983062 NTE983062:NTG983062 ODA983062:ODC983062 OMW983062:OMY983062 OWS983062:OWU983062 PGO983062:PGQ983062 PQK983062:PQM983062 QAG983062:QAI983062 QKC983062:QKE983062 QTY983062:QUA983062 RDU983062:RDW983062 RNQ983062:RNS983062 RXM983062:RXO983062 SHI983062:SHK983062 SRE983062:SRG983062 TBA983062:TBC983062 TKW983062:TKY983062 TUS983062:TUU983062 UEO983062:UEQ983062 UOK983062:UOM983062 UYG983062:UYI983062 VIC983062:VIE983062 VRY983062:VSA983062 WBU983062:WBW983062 WLQ983062:WLS983062 WVM983062:WVO983062"/>
    <dataValidation allowBlank="1" showInputMessage="1" showErrorMessage="1" prompt="出場種目のタイムを入力すると，自動的に学校名が表示されます。" sqref="B9:B20 IX9:IX20 ST9:ST20 ACP9:ACP20 AML9:AML20 AWH9:AWH20 BGD9:BGD20 BPZ9:BPZ20 BZV9:BZV20 CJR9:CJR20 CTN9:CTN20 DDJ9:DDJ20 DNF9:DNF20 DXB9:DXB20 EGX9:EGX20 EQT9:EQT20 FAP9:FAP20 FKL9:FKL20 FUH9:FUH20 GED9:GED20 GNZ9:GNZ20 GXV9:GXV20 HHR9:HHR20 HRN9:HRN20 IBJ9:IBJ20 ILF9:ILF20 IVB9:IVB20 JEX9:JEX20 JOT9:JOT20 JYP9:JYP20 KIL9:KIL20 KSH9:KSH20 LCD9:LCD20 LLZ9:LLZ20 LVV9:LVV20 MFR9:MFR20 MPN9:MPN20 MZJ9:MZJ20 NJF9:NJF20 NTB9:NTB20 OCX9:OCX20 OMT9:OMT20 OWP9:OWP20 PGL9:PGL20 PQH9:PQH20 QAD9:QAD20 QJZ9:QJZ20 QTV9:QTV20 RDR9:RDR20 RNN9:RNN20 RXJ9:RXJ20 SHF9:SHF20 SRB9:SRB20 TAX9:TAX20 TKT9:TKT20 TUP9:TUP20 UEL9:UEL20 UOH9:UOH20 UYD9:UYD20 VHZ9:VHZ20 VRV9:VRV20 WBR9:WBR20 WLN9:WLN20 WVJ9:WVJ20 B65545:B65556 IX65545:IX65556 ST65545:ST65556 ACP65545:ACP65556 AML65545:AML65556 AWH65545:AWH65556 BGD65545:BGD65556 BPZ65545:BPZ65556 BZV65545:BZV65556 CJR65545:CJR65556 CTN65545:CTN65556 DDJ65545:DDJ65556 DNF65545:DNF65556 DXB65545:DXB65556 EGX65545:EGX65556 EQT65545:EQT65556 FAP65545:FAP65556 FKL65545:FKL65556 FUH65545:FUH65556 GED65545:GED65556 GNZ65545:GNZ65556 GXV65545:GXV65556 HHR65545:HHR65556 HRN65545:HRN65556 IBJ65545:IBJ65556 ILF65545:ILF65556 IVB65545:IVB65556 JEX65545:JEX65556 JOT65545:JOT65556 JYP65545:JYP65556 KIL65545:KIL65556 KSH65545:KSH65556 LCD65545:LCD65556 LLZ65545:LLZ65556 LVV65545:LVV65556 MFR65545:MFR65556 MPN65545:MPN65556 MZJ65545:MZJ65556 NJF65545:NJF65556 NTB65545:NTB65556 OCX65545:OCX65556 OMT65545:OMT65556 OWP65545:OWP65556 PGL65545:PGL65556 PQH65545:PQH65556 QAD65545:QAD65556 QJZ65545:QJZ65556 QTV65545:QTV65556 RDR65545:RDR65556 RNN65545:RNN65556 RXJ65545:RXJ65556 SHF65545:SHF65556 SRB65545:SRB65556 TAX65545:TAX65556 TKT65545:TKT65556 TUP65545:TUP65556 UEL65545:UEL65556 UOH65545:UOH65556 UYD65545:UYD65556 VHZ65545:VHZ65556 VRV65545:VRV65556 WBR65545:WBR65556 WLN65545:WLN65556 WVJ65545:WVJ65556 B131081:B131092 IX131081:IX131092 ST131081:ST131092 ACP131081:ACP131092 AML131081:AML131092 AWH131081:AWH131092 BGD131081:BGD131092 BPZ131081:BPZ131092 BZV131081:BZV131092 CJR131081:CJR131092 CTN131081:CTN131092 DDJ131081:DDJ131092 DNF131081:DNF131092 DXB131081:DXB131092 EGX131081:EGX131092 EQT131081:EQT131092 FAP131081:FAP131092 FKL131081:FKL131092 FUH131081:FUH131092 GED131081:GED131092 GNZ131081:GNZ131092 GXV131081:GXV131092 HHR131081:HHR131092 HRN131081:HRN131092 IBJ131081:IBJ131092 ILF131081:ILF131092 IVB131081:IVB131092 JEX131081:JEX131092 JOT131081:JOT131092 JYP131081:JYP131092 KIL131081:KIL131092 KSH131081:KSH131092 LCD131081:LCD131092 LLZ131081:LLZ131092 LVV131081:LVV131092 MFR131081:MFR131092 MPN131081:MPN131092 MZJ131081:MZJ131092 NJF131081:NJF131092 NTB131081:NTB131092 OCX131081:OCX131092 OMT131081:OMT131092 OWP131081:OWP131092 PGL131081:PGL131092 PQH131081:PQH131092 QAD131081:QAD131092 QJZ131081:QJZ131092 QTV131081:QTV131092 RDR131081:RDR131092 RNN131081:RNN131092 RXJ131081:RXJ131092 SHF131081:SHF131092 SRB131081:SRB131092 TAX131081:TAX131092 TKT131081:TKT131092 TUP131081:TUP131092 UEL131081:UEL131092 UOH131081:UOH131092 UYD131081:UYD131092 VHZ131081:VHZ131092 VRV131081:VRV131092 WBR131081:WBR131092 WLN131081:WLN131092 WVJ131081:WVJ131092 B196617:B196628 IX196617:IX196628 ST196617:ST196628 ACP196617:ACP196628 AML196617:AML196628 AWH196617:AWH196628 BGD196617:BGD196628 BPZ196617:BPZ196628 BZV196617:BZV196628 CJR196617:CJR196628 CTN196617:CTN196628 DDJ196617:DDJ196628 DNF196617:DNF196628 DXB196617:DXB196628 EGX196617:EGX196628 EQT196617:EQT196628 FAP196617:FAP196628 FKL196617:FKL196628 FUH196617:FUH196628 GED196617:GED196628 GNZ196617:GNZ196628 GXV196617:GXV196628 HHR196617:HHR196628 HRN196617:HRN196628 IBJ196617:IBJ196628 ILF196617:ILF196628 IVB196617:IVB196628 JEX196617:JEX196628 JOT196617:JOT196628 JYP196617:JYP196628 KIL196617:KIL196628 KSH196617:KSH196628 LCD196617:LCD196628 LLZ196617:LLZ196628 LVV196617:LVV196628 MFR196617:MFR196628 MPN196617:MPN196628 MZJ196617:MZJ196628 NJF196617:NJF196628 NTB196617:NTB196628 OCX196617:OCX196628 OMT196617:OMT196628 OWP196617:OWP196628 PGL196617:PGL196628 PQH196617:PQH196628 QAD196617:QAD196628 QJZ196617:QJZ196628 QTV196617:QTV196628 RDR196617:RDR196628 RNN196617:RNN196628 RXJ196617:RXJ196628 SHF196617:SHF196628 SRB196617:SRB196628 TAX196617:TAX196628 TKT196617:TKT196628 TUP196617:TUP196628 UEL196617:UEL196628 UOH196617:UOH196628 UYD196617:UYD196628 VHZ196617:VHZ196628 VRV196617:VRV196628 WBR196617:WBR196628 WLN196617:WLN196628 WVJ196617:WVJ196628 B262153:B262164 IX262153:IX262164 ST262153:ST262164 ACP262153:ACP262164 AML262153:AML262164 AWH262153:AWH262164 BGD262153:BGD262164 BPZ262153:BPZ262164 BZV262153:BZV262164 CJR262153:CJR262164 CTN262153:CTN262164 DDJ262153:DDJ262164 DNF262153:DNF262164 DXB262153:DXB262164 EGX262153:EGX262164 EQT262153:EQT262164 FAP262153:FAP262164 FKL262153:FKL262164 FUH262153:FUH262164 GED262153:GED262164 GNZ262153:GNZ262164 GXV262153:GXV262164 HHR262153:HHR262164 HRN262153:HRN262164 IBJ262153:IBJ262164 ILF262153:ILF262164 IVB262153:IVB262164 JEX262153:JEX262164 JOT262153:JOT262164 JYP262153:JYP262164 KIL262153:KIL262164 KSH262153:KSH262164 LCD262153:LCD262164 LLZ262153:LLZ262164 LVV262153:LVV262164 MFR262153:MFR262164 MPN262153:MPN262164 MZJ262153:MZJ262164 NJF262153:NJF262164 NTB262153:NTB262164 OCX262153:OCX262164 OMT262153:OMT262164 OWP262153:OWP262164 PGL262153:PGL262164 PQH262153:PQH262164 QAD262153:QAD262164 QJZ262153:QJZ262164 QTV262153:QTV262164 RDR262153:RDR262164 RNN262153:RNN262164 RXJ262153:RXJ262164 SHF262153:SHF262164 SRB262153:SRB262164 TAX262153:TAX262164 TKT262153:TKT262164 TUP262153:TUP262164 UEL262153:UEL262164 UOH262153:UOH262164 UYD262153:UYD262164 VHZ262153:VHZ262164 VRV262153:VRV262164 WBR262153:WBR262164 WLN262153:WLN262164 WVJ262153:WVJ262164 B327689:B327700 IX327689:IX327700 ST327689:ST327700 ACP327689:ACP327700 AML327689:AML327700 AWH327689:AWH327700 BGD327689:BGD327700 BPZ327689:BPZ327700 BZV327689:BZV327700 CJR327689:CJR327700 CTN327689:CTN327700 DDJ327689:DDJ327700 DNF327689:DNF327700 DXB327689:DXB327700 EGX327689:EGX327700 EQT327689:EQT327700 FAP327689:FAP327700 FKL327689:FKL327700 FUH327689:FUH327700 GED327689:GED327700 GNZ327689:GNZ327700 GXV327689:GXV327700 HHR327689:HHR327700 HRN327689:HRN327700 IBJ327689:IBJ327700 ILF327689:ILF327700 IVB327689:IVB327700 JEX327689:JEX327700 JOT327689:JOT327700 JYP327689:JYP327700 KIL327689:KIL327700 KSH327689:KSH327700 LCD327689:LCD327700 LLZ327689:LLZ327700 LVV327689:LVV327700 MFR327689:MFR327700 MPN327689:MPN327700 MZJ327689:MZJ327700 NJF327689:NJF327700 NTB327689:NTB327700 OCX327689:OCX327700 OMT327689:OMT327700 OWP327689:OWP327700 PGL327689:PGL327700 PQH327689:PQH327700 QAD327689:QAD327700 QJZ327689:QJZ327700 QTV327689:QTV327700 RDR327689:RDR327700 RNN327689:RNN327700 RXJ327689:RXJ327700 SHF327689:SHF327700 SRB327689:SRB327700 TAX327689:TAX327700 TKT327689:TKT327700 TUP327689:TUP327700 UEL327689:UEL327700 UOH327689:UOH327700 UYD327689:UYD327700 VHZ327689:VHZ327700 VRV327689:VRV327700 WBR327689:WBR327700 WLN327689:WLN327700 WVJ327689:WVJ327700 B393225:B393236 IX393225:IX393236 ST393225:ST393236 ACP393225:ACP393236 AML393225:AML393236 AWH393225:AWH393236 BGD393225:BGD393236 BPZ393225:BPZ393236 BZV393225:BZV393236 CJR393225:CJR393236 CTN393225:CTN393236 DDJ393225:DDJ393236 DNF393225:DNF393236 DXB393225:DXB393236 EGX393225:EGX393236 EQT393225:EQT393236 FAP393225:FAP393236 FKL393225:FKL393236 FUH393225:FUH393236 GED393225:GED393236 GNZ393225:GNZ393236 GXV393225:GXV393236 HHR393225:HHR393236 HRN393225:HRN393236 IBJ393225:IBJ393236 ILF393225:ILF393236 IVB393225:IVB393236 JEX393225:JEX393236 JOT393225:JOT393236 JYP393225:JYP393236 KIL393225:KIL393236 KSH393225:KSH393236 LCD393225:LCD393236 LLZ393225:LLZ393236 LVV393225:LVV393236 MFR393225:MFR393236 MPN393225:MPN393236 MZJ393225:MZJ393236 NJF393225:NJF393236 NTB393225:NTB393236 OCX393225:OCX393236 OMT393225:OMT393236 OWP393225:OWP393236 PGL393225:PGL393236 PQH393225:PQH393236 QAD393225:QAD393236 QJZ393225:QJZ393236 QTV393225:QTV393236 RDR393225:RDR393236 RNN393225:RNN393236 RXJ393225:RXJ393236 SHF393225:SHF393236 SRB393225:SRB393236 TAX393225:TAX393236 TKT393225:TKT393236 TUP393225:TUP393236 UEL393225:UEL393236 UOH393225:UOH393236 UYD393225:UYD393236 VHZ393225:VHZ393236 VRV393225:VRV393236 WBR393225:WBR393236 WLN393225:WLN393236 WVJ393225:WVJ393236 B458761:B458772 IX458761:IX458772 ST458761:ST458772 ACP458761:ACP458772 AML458761:AML458772 AWH458761:AWH458772 BGD458761:BGD458772 BPZ458761:BPZ458772 BZV458761:BZV458772 CJR458761:CJR458772 CTN458761:CTN458772 DDJ458761:DDJ458772 DNF458761:DNF458772 DXB458761:DXB458772 EGX458761:EGX458772 EQT458761:EQT458772 FAP458761:FAP458772 FKL458761:FKL458772 FUH458761:FUH458772 GED458761:GED458772 GNZ458761:GNZ458772 GXV458761:GXV458772 HHR458761:HHR458772 HRN458761:HRN458772 IBJ458761:IBJ458772 ILF458761:ILF458772 IVB458761:IVB458772 JEX458761:JEX458772 JOT458761:JOT458772 JYP458761:JYP458772 KIL458761:KIL458772 KSH458761:KSH458772 LCD458761:LCD458772 LLZ458761:LLZ458772 LVV458761:LVV458772 MFR458761:MFR458772 MPN458761:MPN458772 MZJ458761:MZJ458772 NJF458761:NJF458772 NTB458761:NTB458772 OCX458761:OCX458772 OMT458761:OMT458772 OWP458761:OWP458772 PGL458761:PGL458772 PQH458761:PQH458772 QAD458761:QAD458772 QJZ458761:QJZ458772 QTV458761:QTV458772 RDR458761:RDR458772 RNN458761:RNN458772 RXJ458761:RXJ458772 SHF458761:SHF458772 SRB458761:SRB458772 TAX458761:TAX458772 TKT458761:TKT458772 TUP458761:TUP458772 UEL458761:UEL458772 UOH458761:UOH458772 UYD458761:UYD458772 VHZ458761:VHZ458772 VRV458761:VRV458772 WBR458761:WBR458772 WLN458761:WLN458772 WVJ458761:WVJ458772 B524297:B524308 IX524297:IX524308 ST524297:ST524308 ACP524297:ACP524308 AML524297:AML524308 AWH524297:AWH524308 BGD524297:BGD524308 BPZ524297:BPZ524308 BZV524297:BZV524308 CJR524297:CJR524308 CTN524297:CTN524308 DDJ524297:DDJ524308 DNF524297:DNF524308 DXB524297:DXB524308 EGX524297:EGX524308 EQT524297:EQT524308 FAP524297:FAP524308 FKL524297:FKL524308 FUH524297:FUH524308 GED524297:GED524308 GNZ524297:GNZ524308 GXV524297:GXV524308 HHR524297:HHR524308 HRN524297:HRN524308 IBJ524297:IBJ524308 ILF524297:ILF524308 IVB524297:IVB524308 JEX524297:JEX524308 JOT524297:JOT524308 JYP524297:JYP524308 KIL524297:KIL524308 KSH524297:KSH524308 LCD524297:LCD524308 LLZ524297:LLZ524308 LVV524297:LVV524308 MFR524297:MFR524308 MPN524297:MPN524308 MZJ524297:MZJ524308 NJF524297:NJF524308 NTB524297:NTB524308 OCX524297:OCX524308 OMT524297:OMT524308 OWP524297:OWP524308 PGL524297:PGL524308 PQH524297:PQH524308 QAD524297:QAD524308 QJZ524297:QJZ524308 QTV524297:QTV524308 RDR524297:RDR524308 RNN524297:RNN524308 RXJ524297:RXJ524308 SHF524297:SHF524308 SRB524297:SRB524308 TAX524297:TAX524308 TKT524297:TKT524308 TUP524297:TUP524308 UEL524297:UEL524308 UOH524297:UOH524308 UYD524297:UYD524308 VHZ524297:VHZ524308 VRV524297:VRV524308 WBR524297:WBR524308 WLN524297:WLN524308 WVJ524297:WVJ524308 B589833:B589844 IX589833:IX589844 ST589833:ST589844 ACP589833:ACP589844 AML589833:AML589844 AWH589833:AWH589844 BGD589833:BGD589844 BPZ589833:BPZ589844 BZV589833:BZV589844 CJR589833:CJR589844 CTN589833:CTN589844 DDJ589833:DDJ589844 DNF589833:DNF589844 DXB589833:DXB589844 EGX589833:EGX589844 EQT589833:EQT589844 FAP589833:FAP589844 FKL589833:FKL589844 FUH589833:FUH589844 GED589833:GED589844 GNZ589833:GNZ589844 GXV589833:GXV589844 HHR589833:HHR589844 HRN589833:HRN589844 IBJ589833:IBJ589844 ILF589833:ILF589844 IVB589833:IVB589844 JEX589833:JEX589844 JOT589833:JOT589844 JYP589833:JYP589844 KIL589833:KIL589844 KSH589833:KSH589844 LCD589833:LCD589844 LLZ589833:LLZ589844 LVV589833:LVV589844 MFR589833:MFR589844 MPN589833:MPN589844 MZJ589833:MZJ589844 NJF589833:NJF589844 NTB589833:NTB589844 OCX589833:OCX589844 OMT589833:OMT589844 OWP589833:OWP589844 PGL589833:PGL589844 PQH589833:PQH589844 QAD589833:QAD589844 QJZ589833:QJZ589844 QTV589833:QTV589844 RDR589833:RDR589844 RNN589833:RNN589844 RXJ589833:RXJ589844 SHF589833:SHF589844 SRB589833:SRB589844 TAX589833:TAX589844 TKT589833:TKT589844 TUP589833:TUP589844 UEL589833:UEL589844 UOH589833:UOH589844 UYD589833:UYD589844 VHZ589833:VHZ589844 VRV589833:VRV589844 WBR589833:WBR589844 WLN589833:WLN589844 WVJ589833:WVJ589844 B655369:B655380 IX655369:IX655380 ST655369:ST655380 ACP655369:ACP655380 AML655369:AML655380 AWH655369:AWH655380 BGD655369:BGD655380 BPZ655369:BPZ655380 BZV655369:BZV655380 CJR655369:CJR655380 CTN655369:CTN655380 DDJ655369:DDJ655380 DNF655369:DNF655380 DXB655369:DXB655380 EGX655369:EGX655380 EQT655369:EQT655380 FAP655369:FAP655380 FKL655369:FKL655380 FUH655369:FUH655380 GED655369:GED655380 GNZ655369:GNZ655380 GXV655369:GXV655380 HHR655369:HHR655380 HRN655369:HRN655380 IBJ655369:IBJ655380 ILF655369:ILF655380 IVB655369:IVB655380 JEX655369:JEX655380 JOT655369:JOT655380 JYP655369:JYP655380 KIL655369:KIL655380 KSH655369:KSH655380 LCD655369:LCD655380 LLZ655369:LLZ655380 LVV655369:LVV655380 MFR655369:MFR655380 MPN655369:MPN655380 MZJ655369:MZJ655380 NJF655369:NJF655380 NTB655369:NTB655380 OCX655369:OCX655380 OMT655369:OMT655380 OWP655369:OWP655380 PGL655369:PGL655380 PQH655369:PQH655380 QAD655369:QAD655380 QJZ655369:QJZ655380 QTV655369:QTV655380 RDR655369:RDR655380 RNN655369:RNN655380 RXJ655369:RXJ655380 SHF655369:SHF655380 SRB655369:SRB655380 TAX655369:TAX655380 TKT655369:TKT655380 TUP655369:TUP655380 UEL655369:UEL655380 UOH655369:UOH655380 UYD655369:UYD655380 VHZ655369:VHZ655380 VRV655369:VRV655380 WBR655369:WBR655380 WLN655369:WLN655380 WVJ655369:WVJ655380 B720905:B720916 IX720905:IX720916 ST720905:ST720916 ACP720905:ACP720916 AML720905:AML720916 AWH720905:AWH720916 BGD720905:BGD720916 BPZ720905:BPZ720916 BZV720905:BZV720916 CJR720905:CJR720916 CTN720905:CTN720916 DDJ720905:DDJ720916 DNF720905:DNF720916 DXB720905:DXB720916 EGX720905:EGX720916 EQT720905:EQT720916 FAP720905:FAP720916 FKL720905:FKL720916 FUH720905:FUH720916 GED720905:GED720916 GNZ720905:GNZ720916 GXV720905:GXV720916 HHR720905:HHR720916 HRN720905:HRN720916 IBJ720905:IBJ720916 ILF720905:ILF720916 IVB720905:IVB720916 JEX720905:JEX720916 JOT720905:JOT720916 JYP720905:JYP720916 KIL720905:KIL720916 KSH720905:KSH720916 LCD720905:LCD720916 LLZ720905:LLZ720916 LVV720905:LVV720916 MFR720905:MFR720916 MPN720905:MPN720916 MZJ720905:MZJ720916 NJF720905:NJF720916 NTB720905:NTB720916 OCX720905:OCX720916 OMT720905:OMT720916 OWP720905:OWP720916 PGL720905:PGL720916 PQH720905:PQH720916 QAD720905:QAD720916 QJZ720905:QJZ720916 QTV720905:QTV720916 RDR720905:RDR720916 RNN720905:RNN720916 RXJ720905:RXJ720916 SHF720905:SHF720916 SRB720905:SRB720916 TAX720905:TAX720916 TKT720905:TKT720916 TUP720905:TUP720916 UEL720905:UEL720916 UOH720905:UOH720916 UYD720905:UYD720916 VHZ720905:VHZ720916 VRV720905:VRV720916 WBR720905:WBR720916 WLN720905:WLN720916 WVJ720905:WVJ720916 B786441:B786452 IX786441:IX786452 ST786441:ST786452 ACP786441:ACP786452 AML786441:AML786452 AWH786441:AWH786452 BGD786441:BGD786452 BPZ786441:BPZ786452 BZV786441:BZV786452 CJR786441:CJR786452 CTN786441:CTN786452 DDJ786441:DDJ786452 DNF786441:DNF786452 DXB786441:DXB786452 EGX786441:EGX786452 EQT786441:EQT786452 FAP786441:FAP786452 FKL786441:FKL786452 FUH786441:FUH786452 GED786441:GED786452 GNZ786441:GNZ786452 GXV786441:GXV786452 HHR786441:HHR786452 HRN786441:HRN786452 IBJ786441:IBJ786452 ILF786441:ILF786452 IVB786441:IVB786452 JEX786441:JEX786452 JOT786441:JOT786452 JYP786441:JYP786452 KIL786441:KIL786452 KSH786441:KSH786452 LCD786441:LCD786452 LLZ786441:LLZ786452 LVV786441:LVV786452 MFR786441:MFR786452 MPN786441:MPN786452 MZJ786441:MZJ786452 NJF786441:NJF786452 NTB786441:NTB786452 OCX786441:OCX786452 OMT786441:OMT786452 OWP786441:OWP786452 PGL786441:PGL786452 PQH786441:PQH786452 QAD786441:QAD786452 QJZ786441:QJZ786452 QTV786441:QTV786452 RDR786441:RDR786452 RNN786441:RNN786452 RXJ786441:RXJ786452 SHF786441:SHF786452 SRB786441:SRB786452 TAX786441:TAX786452 TKT786441:TKT786452 TUP786441:TUP786452 UEL786441:UEL786452 UOH786441:UOH786452 UYD786441:UYD786452 VHZ786441:VHZ786452 VRV786441:VRV786452 WBR786441:WBR786452 WLN786441:WLN786452 WVJ786441:WVJ786452 B851977:B851988 IX851977:IX851988 ST851977:ST851988 ACP851977:ACP851988 AML851977:AML851988 AWH851977:AWH851988 BGD851977:BGD851988 BPZ851977:BPZ851988 BZV851977:BZV851988 CJR851977:CJR851988 CTN851977:CTN851988 DDJ851977:DDJ851988 DNF851977:DNF851988 DXB851977:DXB851988 EGX851977:EGX851988 EQT851977:EQT851988 FAP851977:FAP851988 FKL851977:FKL851988 FUH851977:FUH851988 GED851977:GED851988 GNZ851977:GNZ851988 GXV851977:GXV851988 HHR851977:HHR851988 HRN851977:HRN851988 IBJ851977:IBJ851988 ILF851977:ILF851988 IVB851977:IVB851988 JEX851977:JEX851988 JOT851977:JOT851988 JYP851977:JYP851988 KIL851977:KIL851988 KSH851977:KSH851988 LCD851977:LCD851988 LLZ851977:LLZ851988 LVV851977:LVV851988 MFR851977:MFR851988 MPN851977:MPN851988 MZJ851977:MZJ851988 NJF851977:NJF851988 NTB851977:NTB851988 OCX851977:OCX851988 OMT851977:OMT851988 OWP851977:OWP851988 PGL851977:PGL851988 PQH851977:PQH851988 QAD851977:QAD851988 QJZ851977:QJZ851988 QTV851977:QTV851988 RDR851977:RDR851988 RNN851977:RNN851988 RXJ851977:RXJ851988 SHF851977:SHF851988 SRB851977:SRB851988 TAX851977:TAX851988 TKT851977:TKT851988 TUP851977:TUP851988 UEL851977:UEL851988 UOH851977:UOH851988 UYD851977:UYD851988 VHZ851977:VHZ851988 VRV851977:VRV851988 WBR851977:WBR851988 WLN851977:WLN851988 WVJ851977:WVJ851988 B917513:B917524 IX917513:IX917524 ST917513:ST917524 ACP917513:ACP917524 AML917513:AML917524 AWH917513:AWH917524 BGD917513:BGD917524 BPZ917513:BPZ917524 BZV917513:BZV917524 CJR917513:CJR917524 CTN917513:CTN917524 DDJ917513:DDJ917524 DNF917513:DNF917524 DXB917513:DXB917524 EGX917513:EGX917524 EQT917513:EQT917524 FAP917513:FAP917524 FKL917513:FKL917524 FUH917513:FUH917524 GED917513:GED917524 GNZ917513:GNZ917524 GXV917513:GXV917524 HHR917513:HHR917524 HRN917513:HRN917524 IBJ917513:IBJ917524 ILF917513:ILF917524 IVB917513:IVB917524 JEX917513:JEX917524 JOT917513:JOT917524 JYP917513:JYP917524 KIL917513:KIL917524 KSH917513:KSH917524 LCD917513:LCD917524 LLZ917513:LLZ917524 LVV917513:LVV917524 MFR917513:MFR917524 MPN917513:MPN917524 MZJ917513:MZJ917524 NJF917513:NJF917524 NTB917513:NTB917524 OCX917513:OCX917524 OMT917513:OMT917524 OWP917513:OWP917524 PGL917513:PGL917524 PQH917513:PQH917524 QAD917513:QAD917524 QJZ917513:QJZ917524 QTV917513:QTV917524 RDR917513:RDR917524 RNN917513:RNN917524 RXJ917513:RXJ917524 SHF917513:SHF917524 SRB917513:SRB917524 TAX917513:TAX917524 TKT917513:TKT917524 TUP917513:TUP917524 UEL917513:UEL917524 UOH917513:UOH917524 UYD917513:UYD917524 VHZ917513:VHZ917524 VRV917513:VRV917524 WBR917513:WBR917524 WLN917513:WLN917524 WVJ917513:WVJ917524 B983049:B983060 IX983049:IX983060 ST983049:ST983060 ACP983049:ACP983060 AML983049:AML983060 AWH983049:AWH983060 BGD983049:BGD983060 BPZ983049:BPZ983060 BZV983049:BZV983060 CJR983049:CJR983060 CTN983049:CTN983060 DDJ983049:DDJ983060 DNF983049:DNF983060 DXB983049:DXB983060 EGX983049:EGX983060 EQT983049:EQT983060 FAP983049:FAP983060 FKL983049:FKL983060 FUH983049:FUH983060 GED983049:GED983060 GNZ983049:GNZ983060 GXV983049:GXV983060 HHR983049:HHR983060 HRN983049:HRN983060 IBJ983049:IBJ983060 ILF983049:ILF983060 IVB983049:IVB983060 JEX983049:JEX983060 JOT983049:JOT983060 JYP983049:JYP983060 KIL983049:KIL983060 KSH983049:KSH983060 LCD983049:LCD983060 LLZ983049:LLZ983060 LVV983049:LVV983060 MFR983049:MFR983060 MPN983049:MPN983060 MZJ983049:MZJ983060 NJF983049:NJF983060 NTB983049:NTB983060 OCX983049:OCX983060 OMT983049:OMT983060 OWP983049:OWP983060 PGL983049:PGL983060 PQH983049:PQH983060 QAD983049:QAD983060 QJZ983049:QJZ983060 QTV983049:QTV983060 RDR983049:RDR983060 RNN983049:RNN983060 RXJ983049:RXJ983060 SHF983049:SHF983060 SRB983049:SRB983060 TAX983049:TAX983060 TKT983049:TKT983060 TUP983049:TUP983060 UEL983049:UEL983060 UOH983049:UOH983060 UYD983049:UYD983060 VHZ983049:VHZ983060 VRV983049:VRV983060 WBR983049:WBR983060 WLN983049:WLN983060 WVJ983049:WVJ983060"/>
    <dataValidation type="list" allowBlank="1" showInputMessage="1" showErrorMessage="1" sqref="C22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formula1>"男子,女子"</formula1>
    </dataValidation>
    <dataValidation type="list" allowBlank="1" showErrorMessage="1" prompt="仙台市・宮城県大会は400，新人大会は200を選ぶ_x000a_" sqref="D9:D20 IZ9:IZ20 SV9:SV20 ACR9:ACR20 AMN9:AMN20 AWJ9:AWJ20 BGF9:BGF20 BQB9:BQB20 BZX9:BZX20 CJT9:CJT20 CTP9:CTP20 DDL9:DDL20 DNH9:DNH20 DXD9:DXD20 EGZ9:EGZ20 EQV9:EQV20 FAR9:FAR20 FKN9:FKN20 FUJ9:FUJ20 GEF9:GEF20 GOB9:GOB20 GXX9:GXX20 HHT9:HHT20 HRP9:HRP20 IBL9:IBL20 ILH9:ILH20 IVD9:IVD20 JEZ9:JEZ20 JOV9:JOV20 JYR9:JYR20 KIN9:KIN20 KSJ9:KSJ20 LCF9:LCF20 LMB9:LMB20 LVX9:LVX20 MFT9:MFT20 MPP9:MPP20 MZL9:MZL20 NJH9:NJH20 NTD9:NTD20 OCZ9:OCZ20 OMV9:OMV20 OWR9:OWR20 PGN9:PGN20 PQJ9:PQJ20 QAF9:QAF20 QKB9:QKB20 QTX9:QTX20 RDT9:RDT20 RNP9:RNP20 RXL9:RXL20 SHH9:SHH20 SRD9:SRD20 TAZ9:TAZ20 TKV9:TKV20 TUR9:TUR20 UEN9:UEN20 UOJ9:UOJ20 UYF9:UYF20 VIB9:VIB20 VRX9:VRX20 WBT9:WBT20 WLP9:WLP20 WVL9:WVL20 D65545:D65556 IZ65545:IZ65556 SV65545:SV65556 ACR65545:ACR65556 AMN65545:AMN65556 AWJ65545:AWJ65556 BGF65545:BGF65556 BQB65545:BQB65556 BZX65545:BZX65556 CJT65545:CJT65556 CTP65545:CTP65556 DDL65545:DDL65556 DNH65545:DNH65556 DXD65545:DXD65556 EGZ65545:EGZ65556 EQV65545:EQV65556 FAR65545:FAR65556 FKN65545:FKN65556 FUJ65545:FUJ65556 GEF65545:GEF65556 GOB65545:GOB65556 GXX65545:GXX65556 HHT65545:HHT65556 HRP65545:HRP65556 IBL65545:IBL65556 ILH65545:ILH65556 IVD65545:IVD65556 JEZ65545:JEZ65556 JOV65545:JOV65556 JYR65545:JYR65556 KIN65545:KIN65556 KSJ65545:KSJ65556 LCF65545:LCF65556 LMB65545:LMB65556 LVX65545:LVX65556 MFT65545:MFT65556 MPP65545:MPP65556 MZL65545:MZL65556 NJH65545:NJH65556 NTD65545:NTD65556 OCZ65545:OCZ65556 OMV65545:OMV65556 OWR65545:OWR65556 PGN65545:PGN65556 PQJ65545:PQJ65556 QAF65545:QAF65556 QKB65545:QKB65556 QTX65545:QTX65556 RDT65545:RDT65556 RNP65545:RNP65556 RXL65545:RXL65556 SHH65545:SHH65556 SRD65545:SRD65556 TAZ65545:TAZ65556 TKV65545:TKV65556 TUR65545:TUR65556 UEN65545:UEN65556 UOJ65545:UOJ65556 UYF65545:UYF65556 VIB65545:VIB65556 VRX65545:VRX65556 WBT65545:WBT65556 WLP65545:WLP65556 WVL65545:WVL65556 D131081:D131092 IZ131081:IZ131092 SV131081:SV131092 ACR131081:ACR131092 AMN131081:AMN131092 AWJ131081:AWJ131092 BGF131081:BGF131092 BQB131081:BQB131092 BZX131081:BZX131092 CJT131081:CJT131092 CTP131081:CTP131092 DDL131081:DDL131092 DNH131081:DNH131092 DXD131081:DXD131092 EGZ131081:EGZ131092 EQV131081:EQV131092 FAR131081:FAR131092 FKN131081:FKN131092 FUJ131081:FUJ131092 GEF131081:GEF131092 GOB131081:GOB131092 GXX131081:GXX131092 HHT131081:HHT131092 HRP131081:HRP131092 IBL131081:IBL131092 ILH131081:ILH131092 IVD131081:IVD131092 JEZ131081:JEZ131092 JOV131081:JOV131092 JYR131081:JYR131092 KIN131081:KIN131092 KSJ131081:KSJ131092 LCF131081:LCF131092 LMB131081:LMB131092 LVX131081:LVX131092 MFT131081:MFT131092 MPP131081:MPP131092 MZL131081:MZL131092 NJH131081:NJH131092 NTD131081:NTD131092 OCZ131081:OCZ131092 OMV131081:OMV131092 OWR131081:OWR131092 PGN131081:PGN131092 PQJ131081:PQJ131092 QAF131081:QAF131092 QKB131081:QKB131092 QTX131081:QTX131092 RDT131081:RDT131092 RNP131081:RNP131092 RXL131081:RXL131092 SHH131081:SHH131092 SRD131081:SRD131092 TAZ131081:TAZ131092 TKV131081:TKV131092 TUR131081:TUR131092 UEN131081:UEN131092 UOJ131081:UOJ131092 UYF131081:UYF131092 VIB131081:VIB131092 VRX131081:VRX131092 WBT131081:WBT131092 WLP131081:WLP131092 WVL131081:WVL131092 D196617:D196628 IZ196617:IZ196628 SV196617:SV196628 ACR196617:ACR196628 AMN196617:AMN196628 AWJ196617:AWJ196628 BGF196617:BGF196628 BQB196617:BQB196628 BZX196617:BZX196628 CJT196617:CJT196628 CTP196617:CTP196628 DDL196617:DDL196628 DNH196617:DNH196628 DXD196617:DXD196628 EGZ196617:EGZ196628 EQV196617:EQV196628 FAR196617:FAR196628 FKN196617:FKN196628 FUJ196617:FUJ196628 GEF196617:GEF196628 GOB196617:GOB196628 GXX196617:GXX196628 HHT196617:HHT196628 HRP196617:HRP196628 IBL196617:IBL196628 ILH196617:ILH196628 IVD196617:IVD196628 JEZ196617:JEZ196628 JOV196617:JOV196628 JYR196617:JYR196628 KIN196617:KIN196628 KSJ196617:KSJ196628 LCF196617:LCF196628 LMB196617:LMB196628 LVX196617:LVX196628 MFT196617:MFT196628 MPP196617:MPP196628 MZL196617:MZL196628 NJH196617:NJH196628 NTD196617:NTD196628 OCZ196617:OCZ196628 OMV196617:OMV196628 OWR196617:OWR196628 PGN196617:PGN196628 PQJ196617:PQJ196628 QAF196617:QAF196628 QKB196617:QKB196628 QTX196617:QTX196628 RDT196617:RDT196628 RNP196617:RNP196628 RXL196617:RXL196628 SHH196617:SHH196628 SRD196617:SRD196628 TAZ196617:TAZ196628 TKV196617:TKV196628 TUR196617:TUR196628 UEN196617:UEN196628 UOJ196617:UOJ196628 UYF196617:UYF196628 VIB196617:VIB196628 VRX196617:VRX196628 WBT196617:WBT196628 WLP196617:WLP196628 WVL196617:WVL196628 D262153:D262164 IZ262153:IZ262164 SV262153:SV262164 ACR262153:ACR262164 AMN262153:AMN262164 AWJ262153:AWJ262164 BGF262153:BGF262164 BQB262153:BQB262164 BZX262153:BZX262164 CJT262153:CJT262164 CTP262153:CTP262164 DDL262153:DDL262164 DNH262153:DNH262164 DXD262153:DXD262164 EGZ262153:EGZ262164 EQV262153:EQV262164 FAR262153:FAR262164 FKN262153:FKN262164 FUJ262153:FUJ262164 GEF262153:GEF262164 GOB262153:GOB262164 GXX262153:GXX262164 HHT262153:HHT262164 HRP262153:HRP262164 IBL262153:IBL262164 ILH262153:ILH262164 IVD262153:IVD262164 JEZ262153:JEZ262164 JOV262153:JOV262164 JYR262153:JYR262164 KIN262153:KIN262164 KSJ262153:KSJ262164 LCF262153:LCF262164 LMB262153:LMB262164 LVX262153:LVX262164 MFT262153:MFT262164 MPP262153:MPP262164 MZL262153:MZL262164 NJH262153:NJH262164 NTD262153:NTD262164 OCZ262153:OCZ262164 OMV262153:OMV262164 OWR262153:OWR262164 PGN262153:PGN262164 PQJ262153:PQJ262164 QAF262153:QAF262164 QKB262153:QKB262164 QTX262153:QTX262164 RDT262153:RDT262164 RNP262153:RNP262164 RXL262153:RXL262164 SHH262153:SHH262164 SRD262153:SRD262164 TAZ262153:TAZ262164 TKV262153:TKV262164 TUR262153:TUR262164 UEN262153:UEN262164 UOJ262153:UOJ262164 UYF262153:UYF262164 VIB262153:VIB262164 VRX262153:VRX262164 WBT262153:WBT262164 WLP262153:WLP262164 WVL262153:WVL262164 D327689:D327700 IZ327689:IZ327700 SV327689:SV327700 ACR327689:ACR327700 AMN327689:AMN327700 AWJ327689:AWJ327700 BGF327689:BGF327700 BQB327689:BQB327700 BZX327689:BZX327700 CJT327689:CJT327700 CTP327689:CTP327700 DDL327689:DDL327700 DNH327689:DNH327700 DXD327689:DXD327700 EGZ327689:EGZ327700 EQV327689:EQV327700 FAR327689:FAR327700 FKN327689:FKN327700 FUJ327689:FUJ327700 GEF327689:GEF327700 GOB327689:GOB327700 GXX327689:GXX327700 HHT327689:HHT327700 HRP327689:HRP327700 IBL327689:IBL327700 ILH327689:ILH327700 IVD327689:IVD327700 JEZ327689:JEZ327700 JOV327689:JOV327700 JYR327689:JYR327700 KIN327689:KIN327700 KSJ327689:KSJ327700 LCF327689:LCF327700 LMB327689:LMB327700 LVX327689:LVX327700 MFT327689:MFT327700 MPP327689:MPP327700 MZL327689:MZL327700 NJH327689:NJH327700 NTD327689:NTD327700 OCZ327689:OCZ327700 OMV327689:OMV327700 OWR327689:OWR327700 PGN327689:PGN327700 PQJ327689:PQJ327700 QAF327689:QAF327700 QKB327689:QKB327700 QTX327689:QTX327700 RDT327689:RDT327700 RNP327689:RNP327700 RXL327689:RXL327700 SHH327689:SHH327700 SRD327689:SRD327700 TAZ327689:TAZ327700 TKV327689:TKV327700 TUR327689:TUR327700 UEN327689:UEN327700 UOJ327689:UOJ327700 UYF327689:UYF327700 VIB327689:VIB327700 VRX327689:VRX327700 WBT327689:WBT327700 WLP327689:WLP327700 WVL327689:WVL327700 D393225:D393236 IZ393225:IZ393236 SV393225:SV393236 ACR393225:ACR393236 AMN393225:AMN393236 AWJ393225:AWJ393236 BGF393225:BGF393236 BQB393225:BQB393236 BZX393225:BZX393236 CJT393225:CJT393236 CTP393225:CTP393236 DDL393225:DDL393236 DNH393225:DNH393236 DXD393225:DXD393236 EGZ393225:EGZ393236 EQV393225:EQV393236 FAR393225:FAR393236 FKN393225:FKN393236 FUJ393225:FUJ393236 GEF393225:GEF393236 GOB393225:GOB393236 GXX393225:GXX393236 HHT393225:HHT393236 HRP393225:HRP393236 IBL393225:IBL393236 ILH393225:ILH393236 IVD393225:IVD393236 JEZ393225:JEZ393236 JOV393225:JOV393236 JYR393225:JYR393236 KIN393225:KIN393236 KSJ393225:KSJ393236 LCF393225:LCF393236 LMB393225:LMB393236 LVX393225:LVX393236 MFT393225:MFT393236 MPP393225:MPP393236 MZL393225:MZL393236 NJH393225:NJH393236 NTD393225:NTD393236 OCZ393225:OCZ393236 OMV393225:OMV393236 OWR393225:OWR393236 PGN393225:PGN393236 PQJ393225:PQJ393236 QAF393225:QAF393236 QKB393225:QKB393236 QTX393225:QTX393236 RDT393225:RDT393236 RNP393225:RNP393236 RXL393225:RXL393236 SHH393225:SHH393236 SRD393225:SRD393236 TAZ393225:TAZ393236 TKV393225:TKV393236 TUR393225:TUR393236 UEN393225:UEN393236 UOJ393225:UOJ393236 UYF393225:UYF393236 VIB393225:VIB393236 VRX393225:VRX393236 WBT393225:WBT393236 WLP393225:WLP393236 WVL393225:WVL393236 D458761:D458772 IZ458761:IZ458772 SV458761:SV458772 ACR458761:ACR458772 AMN458761:AMN458772 AWJ458761:AWJ458772 BGF458761:BGF458772 BQB458761:BQB458772 BZX458761:BZX458772 CJT458761:CJT458772 CTP458761:CTP458772 DDL458761:DDL458772 DNH458761:DNH458772 DXD458761:DXD458772 EGZ458761:EGZ458772 EQV458761:EQV458772 FAR458761:FAR458772 FKN458761:FKN458772 FUJ458761:FUJ458772 GEF458761:GEF458772 GOB458761:GOB458772 GXX458761:GXX458772 HHT458761:HHT458772 HRP458761:HRP458772 IBL458761:IBL458772 ILH458761:ILH458772 IVD458761:IVD458772 JEZ458761:JEZ458772 JOV458761:JOV458772 JYR458761:JYR458772 KIN458761:KIN458772 KSJ458761:KSJ458772 LCF458761:LCF458772 LMB458761:LMB458772 LVX458761:LVX458772 MFT458761:MFT458772 MPP458761:MPP458772 MZL458761:MZL458772 NJH458761:NJH458772 NTD458761:NTD458772 OCZ458761:OCZ458772 OMV458761:OMV458772 OWR458761:OWR458772 PGN458761:PGN458772 PQJ458761:PQJ458772 QAF458761:QAF458772 QKB458761:QKB458772 QTX458761:QTX458772 RDT458761:RDT458772 RNP458761:RNP458772 RXL458761:RXL458772 SHH458761:SHH458772 SRD458761:SRD458772 TAZ458761:TAZ458772 TKV458761:TKV458772 TUR458761:TUR458772 UEN458761:UEN458772 UOJ458761:UOJ458772 UYF458761:UYF458772 VIB458761:VIB458772 VRX458761:VRX458772 WBT458761:WBT458772 WLP458761:WLP458772 WVL458761:WVL458772 D524297:D524308 IZ524297:IZ524308 SV524297:SV524308 ACR524297:ACR524308 AMN524297:AMN524308 AWJ524297:AWJ524308 BGF524297:BGF524308 BQB524297:BQB524308 BZX524297:BZX524308 CJT524297:CJT524308 CTP524297:CTP524308 DDL524297:DDL524308 DNH524297:DNH524308 DXD524297:DXD524308 EGZ524297:EGZ524308 EQV524297:EQV524308 FAR524297:FAR524308 FKN524297:FKN524308 FUJ524297:FUJ524308 GEF524297:GEF524308 GOB524297:GOB524308 GXX524297:GXX524308 HHT524297:HHT524308 HRP524297:HRP524308 IBL524297:IBL524308 ILH524297:ILH524308 IVD524297:IVD524308 JEZ524297:JEZ524308 JOV524297:JOV524308 JYR524297:JYR524308 KIN524297:KIN524308 KSJ524297:KSJ524308 LCF524297:LCF524308 LMB524297:LMB524308 LVX524297:LVX524308 MFT524297:MFT524308 MPP524297:MPP524308 MZL524297:MZL524308 NJH524297:NJH524308 NTD524297:NTD524308 OCZ524297:OCZ524308 OMV524297:OMV524308 OWR524297:OWR524308 PGN524297:PGN524308 PQJ524297:PQJ524308 QAF524297:QAF524308 QKB524297:QKB524308 QTX524297:QTX524308 RDT524297:RDT524308 RNP524297:RNP524308 RXL524297:RXL524308 SHH524297:SHH524308 SRD524297:SRD524308 TAZ524297:TAZ524308 TKV524297:TKV524308 TUR524297:TUR524308 UEN524297:UEN524308 UOJ524297:UOJ524308 UYF524297:UYF524308 VIB524297:VIB524308 VRX524297:VRX524308 WBT524297:WBT524308 WLP524297:WLP524308 WVL524297:WVL524308 D589833:D589844 IZ589833:IZ589844 SV589833:SV589844 ACR589833:ACR589844 AMN589833:AMN589844 AWJ589833:AWJ589844 BGF589833:BGF589844 BQB589833:BQB589844 BZX589833:BZX589844 CJT589833:CJT589844 CTP589833:CTP589844 DDL589833:DDL589844 DNH589833:DNH589844 DXD589833:DXD589844 EGZ589833:EGZ589844 EQV589833:EQV589844 FAR589833:FAR589844 FKN589833:FKN589844 FUJ589833:FUJ589844 GEF589833:GEF589844 GOB589833:GOB589844 GXX589833:GXX589844 HHT589833:HHT589844 HRP589833:HRP589844 IBL589833:IBL589844 ILH589833:ILH589844 IVD589833:IVD589844 JEZ589833:JEZ589844 JOV589833:JOV589844 JYR589833:JYR589844 KIN589833:KIN589844 KSJ589833:KSJ589844 LCF589833:LCF589844 LMB589833:LMB589844 LVX589833:LVX589844 MFT589833:MFT589844 MPP589833:MPP589844 MZL589833:MZL589844 NJH589833:NJH589844 NTD589833:NTD589844 OCZ589833:OCZ589844 OMV589833:OMV589844 OWR589833:OWR589844 PGN589833:PGN589844 PQJ589833:PQJ589844 QAF589833:QAF589844 QKB589833:QKB589844 QTX589833:QTX589844 RDT589833:RDT589844 RNP589833:RNP589844 RXL589833:RXL589844 SHH589833:SHH589844 SRD589833:SRD589844 TAZ589833:TAZ589844 TKV589833:TKV589844 TUR589833:TUR589844 UEN589833:UEN589844 UOJ589833:UOJ589844 UYF589833:UYF589844 VIB589833:VIB589844 VRX589833:VRX589844 WBT589833:WBT589844 WLP589833:WLP589844 WVL589833:WVL589844 D655369:D655380 IZ655369:IZ655380 SV655369:SV655380 ACR655369:ACR655380 AMN655369:AMN655380 AWJ655369:AWJ655380 BGF655369:BGF655380 BQB655369:BQB655380 BZX655369:BZX655380 CJT655369:CJT655380 CTP655369:CTP655380 DDL655369:DDL655380 DNH655369:DNH655380 DXD655369:DXD655380 EGZ655369:EGZ655380 EQV655369:EQV655380 FAR655369:FAR655380 FKN655369:FKN655380 FUJ655369:FUJ655380 GEF655369:GEF655380 GOB655369:GOB655380 GXX655369:GXX655380 HHT655369:HHT655380 HRP655369:HRP655380 IBL655369:IBL655380 ILH655369:ILH655380 IVD655369:IVD655380 JEZ655369:JEZ655380 JOV655369:JOV655380 JYR655369:JYR655380 KIN655369:KIN655380 KSJ655369:KSJ655380 LCF655369:LCF655380 LMB655369:LMB655380 LVX655369:LVX655380 MFT655369:MFT655380 MPP655369:MPP655380 MZL655369:MZL655380 NJH655369:NJH655380 NTD655369:NTD655380 OCZ655369:OCZ655380 OMV655369:OMV655380 OWR655369:OWR655380 PGN655369:PGN655380 PQJ655369:PQJ655380 QAF655369:QAF655380 QKB655369:QKB655380 QTX655369:QTX655380 RDT655369:RDT655380 RNP655369:RNP655380 RXL655369:RXL655380 SHH655369:SHH655380 SRD655369:SRD655380 TAZ655369:TAZ655380 TKV655369:TKV655380 TUR655369:TUR655380 UEN655369:UEN655380 UOJ655369:UOJ655380 UYF655369:UYF655380 VIB655369:VIB655380 VRX655369:VRX655380 WBT655369:WBT655380 WLP655369:WLP655380 WVL655369:WVL655380 D720905:D720916 IZ720905:IZ720916 SV720905:SV720916 ACR720905:ACR720916 AMN720905:AMN720916 AWJ720905:AWJ720916 BGF720905:BGF720916 BQB720905:BQB720916 BZX720905:BZX720916 CJT720905:CJT720916 CTP720905:CTP720916 DDL720905:DDL720916 DNH720905:DNH720916 DXD720905:DXD720916 EGZ720905:EGZ720916 EQV720905:EQV720916 FAR720905:FAR720916 FKN720905:FKN720916 FUJ720905:FUJ720916 GEF720905:GEF720916 GOB720905:GOB720916 GXX720905:GXX720916 HHT720905:HHT720916 HRP720905:HRP720916 IBL720905:IBL720916 ILH720905:ILH720916 IVD720905:IVD720916 JEZ720905:JEZ720916 JOV720905:JOV720916 JYR720905:JYR720916 KIN720905:KIN720916 KSJ720905:KSJ720916 LCF720905:LCF720916 LMB720905:LMB720916 LVX720905:LVX720916 MFT720905:MFT720916 MPP720905:MPP720916 MZL720905:MZL720916 NJH720905:NJH720916 NTD720905:NTD720916 OCZ720905:OCZ720916 OMV720905:OMV720916 OWR720905:OWR720916 PGN720905:PGN720916 PQJ720905:PQJ720916 QAF720905:QAF720916 QKB720905:QKB720916 QTX720905:QTX720916 RDT720905:RDT720916 RNP720905:RNP720916 RXL720905:RXL720916 SHH720905:SHH720916 SRD720905:SRD720916 TAZ720905:TAZ720916 TKV720905:TKV720916 TUR720905:TUR720916 UEN720905:UEN720916 UOJ720905:UOJ720916 UYF720905:UYF720916 VIB720905:VIB720916 VRX720905:VRX720916 WBT720905:WBT720916 WLP720905:WLP720916 WVL720905:WVL720916 D786441:D786452 IZ786441:IZ786452 SV786441:SV786452 ACR786441:ACR786452 AMN786441:AMN786452 AWJ786441:AWJ786452 BGF786441:BGF786452 BQB786441:BQB786452 BZX786441:BZX786452 CJT786441:CJT786452 CTP786441:CTP786452 DDL786441:DDL786452 DNH786441:DNH786452 DXD786441:DXD786452 EGZ786441:EGZ786452 EQV786441:EQV786452 FAR786441:FAR786452 FKN786441:FKN786452 FUJ786441:FUJ786452 GEF786441:GEF786452 GOB786441:GOB786452 GXX786441:GXX786452 HHT786441:HHT786452 HRP786441:HRP786452 IBL786441:IBL786452 ILH786441:ILH786452 IVD786441:IVD786452 JEZ786441:JEZ786452 JOV786441:JOV786452 JYR786441:JYR786452 KIN786441:KIN786452 KSJ786441:KSJ786452 LCF786441:LCF786452 LMB786441:LMB786452 LVX786441:LVX786452 MFT786441:MFT786452 MPP786441:MPP786452 MZL786441:MZL786452 NJH786441:NJH786452 NTD786441:NTD786452 OCZ786441:OCZ786452 OMV786441:OMV786452 OWR786441:OWR786452 PGN786441:PGN786452 PQJ786441:PQJ786452 QAF786441:QAF786452 QKB786441:QKB786452 QTX786441:QTX786452 RDT786441:RDT786452 RNP786441:RNP786452 RXL786441:RXL786452 SHH786441:SHH786452 SRD786441:SRD786452 TAZ786441:TAZ786452 TKV786441:TKV786452 TUR786441:TUR786452 UEN786441:UEN786452 UOJ786441:UOJ786452 UYF786441:UYF786452 VIB786441:VIB786452 VRX786441:VRX786452 WBT786441:WBT786452 WLP786441:WLP786452 WVL786441:WVL786452 D851977:D851988 IZ851977:IZ851988 SV851977:SV851988 ACR851977:ACR851988 AMN851977:AMN851988 AWJ851977:AWJ851988 BGF851977:BGF851988 BQB851977:BQB851988 BZX851977:BZX851988 CJT851977:CJT851988 CTP851977:CTP851988 DDL851977:DDL851988 DNH851977:DNH851988 DXD851977:DXD851988 EGZ851977:EGZ851988 EQV851977:EQV851988 FAR851977:FAR851988 FKN851977:FKN851988 FUJ851977:FUJ851988 GEF851977:GEF851988 GOB851977:GOB851988 GXX851977:GXX851988 HHT851977:HHT851988 HRP851977:HRP851988 IBL851977:IBL851988 ILH851977:ILH851988 IVD851977:IVD851988 JEZ851977:JEZ851988 JOV851977:JOV851988 JYR851977:JYR851988 KIN851977:KIN851988 KSJ851977:KSJ851988 LCF851977:LCF851988 LMB851977:LMB851988 LVX851977:LVX851988 MFT851977:MFT851988 MPP851977:MPP851988 MZL851977:MZL851988 NJH851977:NJH851988 NTD851977:NTD851988 OCZ851977:OCZ851988 OMV851977:OMV851988 OWR851977:OWR851988 PGN851977:PGN851988 PQJ851977:PQJ851988 QAF851977:QAF851988 QKB851977:QKB851988 QTX851977:QTX851988 RDT851977:RDT851988 RNP851977:RNP851988 RXL851977:RXL851988 SHH851977:SHH851988 SRD851977:SRD851988 TAZ851977:TAZ851988 TKV851977:TKV851988 TUR851977:TUR851988 UEN851977:UEN851988 UOJ851977:UOJ851988 UYF851977:UYF851988 VIB851977:VIB851988 VRX851977:VRX851988 WBT851977:WBT851988 WLP851977:WLP851988 WVL851977:WVL851988 D917513:D917524 IZ917513:IZ917524 SV917513:SV917524 ACR917513:ACR917524 AMN917513:AMN917524 AWJ917513:AWJ917524 BGF917513:BGF917524 BQB917513:BQB917524 BZX917513:BZX917524 CJT917513:CJT917524 CTP917513:CTP917524 DDL917513:DDL917524 DNH917513:DNH917524 DXD917513:DXD917524 EGZ917513:EGZ917524 EQV917513:EQV917524 FAR917513:FAR917524 FKN917513:FKN917524 FUJ917513:FUJ917524 GEF917513:GEF917524 GOB917513:GOB917524 GXX917513:GXX917524 HHT917513:HHT917524 HRP917513:HRP917524 IBL917513:IBL917524 ILH917513:ILH917524 IVD917513:IVD917524 JEZ917513:JEZ917524 JOV917513:JOV917524 JYR917513:JYR917524 KIN917513:KIN917524 KSJ917513:KSJ917524 LCF917513:LCF917524 LMB917513:LMB917524 LVX917513:LVX917524 MFT917513:MFT917524 MPP917513:MPP917524 MZL917513:MZL917524 NJH917513:NJH917524 NTD917513:NTD917524 OCZ917513:OCZ917524 OMV917513:OMV917524 OWR917513:OWR917524 PGN917513:PGN917524 PQJ917513:PQJ917524 QAF917513:QAF917524 QKB917513:QKB917524 QTX917513:QTX917524 RDT917513:RDT917524 RNP917513:RNP917524 RXL917513:RXL917524 SHH917513:SHH917524 SRD917513:SRD917524 TAZ917513:TAZ917524 TKV917513:TKV917524 TUR917513:TUR917524 UEN917513:UEN917524 UOJ917513:UOJ917524 UYF917513:UYF917524 VIB917513:VIB917524 VRX917513:VRX917524 WBT917513:WBT917524 WLP917513:WLP917524 WVL917513:WVL917524 D983049:D983060 IZ983049:IZ983060 SV983049:SV983060 ACR983049:ACR983060 AMN983049:AMN983060 AWJ983049:AWJ983060 BGF983049:BGF983060 BQB983049:BQB983060 BZX983049:BZX983060 CJT983049:CJT983060 CTP983049:CTP983060 DDL983049:DDL983060 DNH983049:DNH983060 DXD983049:DXD983060 EGZ983049:EGZ983060 EQV983049:EQV983060 FAR983049:FAR983060 FKN983049:FKN983060 FUJ983049:FUJ983060 GEF983049:GEF983060 GOB983049:GOB983060 GXX983049:GXX983060 HHT983049:HHT983060 HRP983049:HRP983060 IBL983049:IBL983060 ILH983049:ILH983060 IVD983049:IVD983060 JEZ983049:JEZ983060 JOV983049:JOV983060 JYR983049:JYR983060 KIN983049:KIN983060 KSJ983049:KSJ983060 LCF983049:LCF983060 LMB983049:LMB983060 LVX983049:LVX983060 MFT983049:MFT983060 MPP983049:MPP983060 MZL983049:MZL983060 NJH983049:NJH983060 NTD983049:NTD983060 OCZ983049:OCZ983060 OMV983049:OMV983060 OWR983049:OWR983060 PGN983049:PGN983060 PQJ983049:PQJ983060 QAF983049:QAF983060 QKB983049:QKB983060 QTX983049:QTX983060 RDT983049:RDT983060 RNP983049:RNP983060 RXL983049:RXL983060 SHH983049:SHH983060 SRD983049:SRD983060 TAZ983049:TAZ983060 TKV983049:TKV983060 TUR983049:TUR983060 UEN983049:UEN983060 UOJ983049:UOJ983060 UYF983049:UYF983060 VIB983049:VIB983060 VRX983049:VRX983060 WBT983049:WBT983060 WLP983049:WLP983060 WVL983049:WVL983060">
      <formula1>"200,400"</formula1>
    </dataValidation>
    <dataValidation imeMode="disabled" allowBlank="1" showInputMessage="1" showErrorMessage="1" prompt="１０歳以下｢01｣、11～12歳｢02｣、13～14歳｢03｣"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dataValidation type="list" imeMode="disabled" allowBlank="1" showInputMessage="1" showErrorMessage="1" prompt="１０歳以下｢08｣、11～12歳｢09｣、13～14歳｢10｣" sqref="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formula1>"08,09,10"</formula1>
    </dataValidation>
    <dataValidation imeMode="halfAlpha" allowBlank="1" showInputMessage="1" showErrorMessage="1" sqref="E9:G20 JA9:JC20 SW9:SY20 ACS9:ACU20 AMO9:AMQ20 AWK9:AWM20 BGG9:BGI20 BQC9:BQE20 BZY9:CAA20 CJU9:CJW20 CTQ9:CTS20 DDM9:DDO20 DNI9:DNK20 DXE9:DXG20 EHA9:EHC20 EQW9:EQY20 FAS9:FAU20 FKO9:FKQ20 FUK9:FUM20 GEG9:GEI20 GOC9:GOE20 GXY9:GYA20 HHU9:HHW20 HRQ9:HRS20 IBM9:IBO20 ILI9:ILK20 IVE9:IVG20 JFA9:JFC20 JOW9:JOY20 JYS9:JYU20 KIO9:KIQ20 KSK9:KSM20 LCG9:LCI20 LMC9:LME20 LVY9:LWA20 MFU9:MFW20 MPQ9:MPS20 MZM9:MZO20 NJI9:NJK20 NTE9:NTG20 ODA9:ODC20 OMW9:OMY20 OWS9:OWU20 PGO9:PGQ20 PQK9:PQM20 QAG9:QAI20 QKC9:QKE20 QTY9:QUA20 RDU9:RDW20 RNQ9:RNS20 RXM9:RXO20 SHI9:SHK20 SRE9:SRG20 TBA9:TBC20 TKW9:TKY20 TUS9:TUU20 UEO9:UEQ20 UOK9:UOM20 UYG9:UYI20 VIC9:VIE20 VRY9:VSA20 WBU9:WBW20 WLQ9:WLS20 WVM9:WVO20 E65545:G65556 JA65545:JC65556 SW65545:SY65556 ACS65545:ACU65556 AMO65545:AMQ65556 AWK65545:AWM65556 BGG65545:BGI65556 BQC65545:BQE65556 BZY65545:CAA65556 CJU65545:CJW65556 CTQ65545:CTS65556 DDM65545:DDO65556 DNI65545:DNK65556 DXE65545:DXG65556 EHA65545:EHC65556 EQW65545:EQY65556 FAS65545:FAU65556 FKO65545:FKQ65556 FUK65545:FUM65556 GEG65545:GEI65556 GOC65545:GOE65556 GXY65545:GYA65556 HHU65545:HHW65556 HRQ65545:HRS65556 IBM65545:IBO65556 ILI65545:ILK65556 IVE65545:IVG65556 JFA65545:JFC65556 JOW65545:JOY65556 JYS65545:JYU65556 KIO65545:KIQ65556 KSK65545:KSM65556 LCG65545:LCI65556 LMC65545:LME65556 LVY65545:LWA65556 MFU65545:MFW65556 MPQ65545:MPS65556 MZM65545:MZO65556 NJI65545:NJK65556 NTE65545:NTG65556 ODA65545:ODC65556 OMW65545:OMY65556 OWS65545:OWU65556 PGO65545:PGQ65556 PQK65545:PQM65556 QAG65545:QAI65556 QKC65545:QKE65556 QTY65545:QUA65556 RDU65545:RDW65556 RNQ65545:RNS65556 RXM65545:RXO65556 SHI65545:SHK65556 SRE65545:SRG65556 TBA65545:TBC65556 TKW65545:TKY65556 TUS65545:TUU65556 UEO65545:UEQ65556 UOK65545:UOM65556 UYG65545:UYI65556 VIC65545:VIE65556 VRY65545:VSA65556 WBU65545:WBW65556 WLQ65545:WLS65556 WVM65545:WVO65556 E131081:G131092 JA131081:JC131092 SW131081:SY131092 ACS131081:ACU131092 AMO131081:AMQ131092 AWK131081:AWM131092 BGG131081:BGI131092 BQC131081:BQE131092 BZY131081:CAA131092 CJU131081:CJW131092 CTQ131081:CTS131092 DDM131081:DDO131092 DNI131081:DNK131092 DXE131081:DXG131092 EHA131081:EHC131092 EQW131081:EQY131092 FAS131081:FAU131092 FKO131081:FKQ131092 FUK131081:FUM131092 GEG131081:GEI131092 GOC131081:GOE131092 GXY131081:GYA131092 HHU131081:HHW131092 HRQ131081:HRS131092 IBM131081:IBO131092 ILI131081:ILK131092 IVE131081:IVG131092 JFA131081:JFC131092 JOW131081:JOY131092 JYS131081:JYU131092 KIO131081:KIQ131092 KSK131081:KSM131092 LCG131081:LCI131092 LMC131081:LME131092 LVY131081:LWA131092 MFU131081:MFW131092 MPQ131081:MPS131092 MZM131081:MZO131092 NJI131081:NJK131092 NTE131081:NTG131092 ODA131081:ODC131092 OMW131081:OMY131092 OWS131081:OWU131092 PGO131081:PGQ131092 PQK131081:PQM131092 QAG131081:QAI131092 QKC131081:QKE131092 QTY131081:QUA131092 RDU131081:RDW131092 RNQ131081:RNS131092 RXM131081:RXO131092 SHI131081:SHK131092 SRE131081:SRG131092 TBA131081:TBC131092 TKW131081:TKY131092 TUS131081:TUU131092 UEO131081:UEQ131092 UOK131081:UOM131092 UYG131081:UYI131092 VIC131081:VIE131092 VRY131081:VSA131092 WBU131081:WBW131092 WLQ131081:WLS131092 WVM131081:WVO131092 E196617:G196628 JA196617:JC196628 SW196617:SY196628 ACS196617:ACU196628 AMO196617:AMQ196628 AWK196617:AWM196628 BGG196617:BGI196628 BQC196617:BQE196628 BZY196617:CAA196628 CJU196617:CJW196628 CTQ196617:CTS196628 DDM196617:DDO196628 DNI196617:DNK196628 DXE196617:DXG196628 EHA196617:EHC196628 EQW196617:EQY196628 FAS196617:FAU196628 FKO196617:FKQ196628 FUK196617:FUM196628 GEG196617:GEI196628 GOC196617:GOE196628 GXY196617:GYA196628 HHU196617:HHW196628 HRQ196617:HRS196628 IBM196617:IBO196628 ILI196617:ILK196628 IVE196617:IVG196628 JFA196617:JFC196628 JOW196617:JOY196628 JYS196617:JYU196628 KIO196617:KIQ196628 KSK196617:KSM196628 LCG196617:LCI196628 LMC196617:LME196628 LVY196617:LWA196628 MFU196617:MFW196628 MPQ196617:MPS196628 MZM196617:MZO196628 NJI196617:NJK196628 NTE196617:NTG196628 ODA196617:ODC196628 OMW196617:OMY196628 OWS196617:OWU196628 PGO196617:PGQ196628 PQK196617:PQM196628 QAG196617:QAI196628 QKC196617:QKE196628 QTY196617:QUA196628 RDU196617:RDW196628 RNQ196617:RNS196628 RXM196617:RXO196628 SHI196617:SHK196628 SRE196617:SRG196628 TBA196617:TBC196628 TKW196617:TKY196628 TUS196617:TUU196628 UEO196617:UEQ196628 UOK196617:UOM196628 UYG196617:UYI196628 VIC196617:VIE196628 VRY196617:VSA196628 WBU196617:WBW196628 WLQ196617:WLS196628 WVM196617:WVO196628 E262153:G262164 JA262153:JC262164 SW262153:SY262164 ACS262153:ACU262164 AMO262153:AMQ262164 AWK262153:AWM262164 BGG262153:BGI262164 BQC262153:BQE262164 BZY262153:CAA262164 CJU262153:CJW262164 CTQ262153:CTS262164 DDM262153:DDO262164 DNI262153:DNK262164 DXE262153:DXG262164 EHA262153:EHC262164 EQW262153:EQY262164 FAS262153:FAU262164 FKO262153:FKQ262164 FUK262153:FUM262164 GEG262153:GEI262164 GOC262153:GOE262164 GXY262153:GYA262164 HHU262153:HHW262164 HRQ262153:HRS262164 IBM262153:IBO262164 ILI262153:ILK262164 IVE262153:IVG262164 JFA262153:JFC262164 JOW262153:JOY262164 JYS262153:JYU262164 KIO262153:KIQ262164 KSK262153:KSM262164 LCG262153:LCI262164 LMC262153:LME262164 LVY262153:LWA262164 MFU262153:MFW262164 MPQ262153:MPS262164 MZM262153:MZO262164 NJI262153:NJK262164 NTE262153:NTG262164 ODA262153:ODC262164 OMW262153:OMY262164 OWS262153:OWU262164 PGO262153:PGQ262164 PQK262153:PQM262164 QAG262153:QAI262164 QKC262153:QKE262164 QTY262153:QUA262164 RDU262153:RDW262164 RNQ262153:RNS262164 RXM262153:RXO262164 SHI262153:SHK262164 SRE262153:SRG262164 TBA262153:TBC262164 TKW262153:TKY262164 TUS262153:TUU262164 UEO262153:UEQ262164 UOK262153:UOM262164 UYG262153:UYI262164 VIC262153:VIE262164 VRY262153:VSA262164 WBU262153:WBW262164 WLQ262153:WLS262164 WVM262153:WVO262164 E327689:G327700 JA327689:JC327700 SW327689:SY327700 ACS327689:ACU327700 AMO327689:AMQ327700 AWK327689:AWM327700 BGG327689:BGI327700 BQC327689:BQE327700 BZY327689:CAA327700 CJU327689:CJW327700 CTQ327689:CTS327700 DDM327689:DDO327700 DNI327689:DNK327700 DXE327689:DXG327700 EHA327689:EHC327700 EQW327689:EQY327700 FAS327689:FAU327700 FKO327689:FKQ327700 FUK327689:FUM327700 GEG327689:GEI327700 GOC327689:GOE327700 GXY327689:GYA327700 HHU327689:HHW327700 HRQ327689:HRS327700 IBM327689:IBO327700 ILI327689:ILK327700 IVE327689:IVG327700 JFA327689:JFC327700 JOW327689:JOY327700 JYS327689:JYU327700 KIO327689:KIQ327700 KSK327689:KSM327700 LCG327689:LCI327700 LMC327689:LME327700 LVY327689:LWA327700 MFU327689:MFW327700 MPQ327689:MPS327700 MZM327689:MZO327700 NJI327689:NJK327700 NTE327689:NTG327700 ODA327689:ODC327700 OMW327689:OMY327700 OWS327689:OWU327700 PGO327689:PGQ327700 PQK327689:PQM327700 QAG327689:QAI327700 QKC327689:QKE327700 QTY327689:QUA327700 RDU327689:RDW327700 RNQ327689:RNS327700 RXM327689:RXO327700 SHI327689:SHK327700 SRE327689:SRG327700 TBA327689:TBC327700 TKW327689:TKY327700 TUS327689:TUU327700 UEO327689:UEQ327700 UOK327689:UOM327700 UYG327689:UYI327700 VIC327689:VIE327700 VRY327689:VSA327700 WBU327689:WBW327700 WLQ327689:WLS327700 WVM327689:WVO327700 E393225:G393236 JA393225:JC393236 SW393225:SY393236 ACS393225:ACU393236 AMO393225:AMQ393236 AWK393225:AWM393236 BGG393225:BGI393236 BQC393225:BQE393236 BZY393225:CAA393236 CJU393225:CJW393236 CTQ393225:CTS393236 DDM393225:DDO393236 DNI393225:DNK393236 DXE393225:DXG393236 EHA393225:EHC393236 EQW393225:EQY393236 FAS393225:FAU393236 FKO393225:FKQ393236 FUK393225:FUM393236 GEG393225:GEI393236 GOC393225:GOE393236 GXY393225:GYA393236 HHU393225:HHW393236 HRQ393225:HRS393236 IBM393225:IBO393236 ILI393225:ILK393236 IVE393225:IVG393236 JFA393225:JFC393236 JOW393225:JOY393236 JYS393225:JYU393236 KIO393225:KIQ393236 KSK393225:KSM393236 LCG393225:LCI393236 LMC393225:LME393236 LVY393225:LWA393236 MFU393225:MFW393236 MPQ393225:MPS393236 MZM393225:MZO393236 NJI393225:NJK393236 NTE393225:NTG393236 ODA393225:ODC393236 OMW393225:OMY393236 OWS393225:OWU393236 PGO393225:PGQ393236 PQK393225:PQM393236 QAG393225:QAI393236 QKC393225:QKE393236 QTY393225:QUA393236 RDU393225:RDW393236 RNQ393225:RNS393236 RXM393225:RXO393236 SHI393225:SHK393236 SRE393225:SRG393236 TBA393225:TBC393236 TKW393225:TKY393236 TUS393225:TUU393236 UEO393225:UEQ393236 UOK393225:UOM393236 UYG393225:UYI393236 VIC393225:VIE393236 VRY393225:VSA393236 WBU393225:WBW393236 WLQ393225:WLS393236 WVM393225:WVO393236 E458761:G458772 JA458761:JC458772 SW458761:SY458772 ACS458761:ACU458772 AMO458761:AMQ458772 AWK458761:AWM458772 BGG458761:BGI458772 BQC458761:BQE458772 BZY458761:CAA458772 CJU458761:CJW458772 CTQ458761:CTS458772 DDM458761:DDO458772 DNI458761:DNK458772 DXE458761:DXG458772 EHA458761:EHC458772 EQW458761:EQY458772 FAS458761:FAU458772 FKO458761:FKQ458772 FUK458761:FUM458772 GEG458761:GEI458772 GOC458761:GOE458772 GXY458761:GYA458772 HHU458761:HHW458772 HRQ458761:HRS458772 IBM458761:IBO458772 ILI458761:ILK458772 IVE458761:IVG458772 JFA458761:JFC458772 JOW458761:JOY458772 JYS458761:JYU458772 KIO458761:KIQ458772 KSK458761:KSM458772 LCG458761:LCI458772 LMC458761:LME458772 LVY458761:LWA458772 MFU458761:MFW458772 MPQ458761:MPS458772 MZM458761:MZO458772 NJI458761:NJK458772 NTE458761:NTG458772 ODA458761:ODC458772 OMW458761:OMY458772 OWS458761:OWU458772 PGO458761:PGQ458772 PQK458761:PQM458772 QAG458761:QAI458772 QKC458761:QKE458772 QTY458761:QUA458772 RDU458761:RDW458772 RNQ458761:RNS458772 RXM458761:RXO458772 SHI458761:SHK458772 SRE458761:SRG458772 TBA458761:TBC458772 TKW458761:TKY458772 TUS458761:TUU458772 UEO458761:UEQ458772 UOK458761:UOM458772 UYG458761:UYI458772 VIC458761:VIE458772 VRY458761:VSA458772 WBU458761:WBW458772 WLQ458761:WLS458772 WVM458761:WVO458772 E524297:G524308 JA524297:JC524308 SW524297:SY524308 ACS524297:ACU524308 AMO524297:AMQ524308 AWK524297:AWM524308 BGG524297:BGI524308 BQC524297:BQE524308 BZY524297:CAA524308 CJU524297:CJW524308 CTQ524297:CTS524308 DDM524297:DDO524308 DNI524297:DNK524308 DXE524297:DXG524308 EHA524297:EHC524308 EQW524297:EQY524308 FAS524297:FAU524308 FKO524297:FKQ524308 FUK524297:FUM524308 GEG524297:GEI524308 GOC524297:GOE524308 GXY524297:GYA524308 HHU524297:HHW524308 HRQ524297:HRS524308 IBM524297:IBO524308 ILI524297:ILK524308 IVE524297:IVG524308 JFA524297:JFC524308 JOW524297:JOY524308 JYS524297:JYU524308 KIO524297:KIQ524308 KSK524297:KSM524308 LCG524297:LCI524308 LMC524297:LME524308 LVY524297:LWA524308 MFU524297:MFW524308 MPQ524297:MPS524308 MZM524297:MZO524308 NJI524297:NJK524308 NTE524297:NTG524308 ODA524297:ODC524308 OMW524297:OMY524308 OWS524297:OWU524308 PGO524297:PGQ524308 PQK524297:PQM524308 QAG524297:QAI524308 QKC524297:QKE524308 QTY524297:QUA524308 RDU524297:RDW524308 RNQ524297:RNS524308 RXM524297:RXO524308 SHI524297:SHK524308 SRE524297:SRG524308 TBA524297:TBC524308 TKW524297:TKY524308 TUS524297:TUU524308 UEO524297:UEQ524308 UOK524297:UOM524308 UYG524297:UYI524308 VIC524297:VIE524308 VRY524297:VSA524308 WBU524297:WBW524308 WLQ524297:WLS524308 WVM524297:WVO524308 E589833:G589844 JA589833:JC589844 SW589833:SY589844 ACS589833:ACU589844 AMO589833:AMQ589844 AWK589833:AWM589844 BGG589833:BGI589844 BQC589833:BQE589844 BZY589833:CAA589844 CJU589833:CJW589844 CTQ589833:CTS589844 DDM589833:DDO589844 DNI589833:DNK589844 DXE589833:DXG589844 EHA589833:EHC589844 EQW589833:EQY589844 FAS589833:FAU589844 FKO589833:FKQ589844 FUK589833:FUM589844 GEG589833:GEI589844 GOC589833:GOE589844 GXY589833:GYA589844 HHU589833:HHW589844 HRQ589833:HRS589844 IBM589833:IBO589844 ILI589833:ILK589844 IVE589833:IVG589844 JFA589833:JFC589844 JOW589833:JOY589844 JYS589833:JYU589844 KIO589833:KIQ589844 KSK589833:KSM589844 LCG589833:LCI589844 LMC589833:LME589844 LVY589833:LWA589844 MFU589833:MFW589844 MPQ589833:MPS589844 MZM589833:MZO589844 NJI589833:NJK589844 NTE589833:NTG589844 ODA589833:ODC589844 OMW589833:OMY589844 OWS589833:OWU589844 PGO589833:PGQ589844 PQK589833:PQM589844 QAG589833:QAI589844 QKC589833:QKE589844 QTY589833:QUA589844 RDU589833:RDW589844 RNQ589833:RNS589844 RXM589833:RXO589844 SHI589833:SHK589844 SRE589833:SRG589844 TBA589833:TBC589844 TKW589833:TKY589844 TUS589833:TUU589844 UEO589833:UEQ589844 UOK589833:UOM589844 UYG589833:UYI589844 VIC589833:VIE589844 VRY589833:VSA589844 WBU589833:WBW589844 WLQ589833:WLS589844 WVM589833:WVO589844 E655369:G655380 JA655369:JC655380 SW655369:SY655380 ACS655369:ACU655380 AMO655369:AMQ655380 AWK655369:AWM655380 BGG655369:BGI655380 BQC655369:BQE655380 BZY655369:CAA655380 CJU655369:CJW655380 CTQ655369:CTS655380 DDM655369:DDO655380 DNI655369:DNK655380 DXE655369:DXG655380 EHA655369:EHC655380 EQW655369:EQY655380 FAS655369:FAU655380 FKO655369:FKQ655380 FUK655369:FUM655380 GEG655369:GEI655380 GOC655369:GOE655380 GXY655369:GYA655380 HHU655369:HHW655380 HRQ655369:HRS655380 IBM655369:IBO655380 ILI655369:ILK655380 IVE655369:IVG655380 JFA655369:JFC655380 JOW655369:JOY655380 JYS655369:JYU655380 KIO655369:KIQ655380 KSK655369:KSM655380 LCG655369:LCI655380 LMC655369:LME655380 LVY655369:LWA655380 MFU655369:MFW655380 MPQ655369:MPS655380 MZM655369:MZO655380 NJI655369:NJK655380 NTE655369:NTG655380 ODA655369:ODC655380 OMW655369:OMY655380 OWS655369:OWU655380 PGO655369:PGQ655380 PQK655369:PQM655380 QAG655369:QAI655380 QKC655369:QKE655380 QTY655369:QUA655380 RDU655369:RDW655380 RNQ655369:RNS655380 RXM655369:RXO655380 SHI655369:SHK655380 SRE655369:SRG655380 TBA655369:TBC655380 TKW655369:TKY655380 TUS655369:TUU655380 UEO655369:UEQ655380 UOK655369:UOM655380 UYG655369:UYI655380 VIC655369:VIE655380 VRY655369:VSA655380 WBU655369:WBW655380 WLQ655369:WLS655380 WVM655369:WVO655380 E720905:G720916 JA720905:JC720916 SW720905:SY720916 ACS720905:ACU720916 AMO720905:AMQ720916 AWK720905:AWM720916 BGG720905:BGI720916 BQC720905:BQE720916 BZY720905:CAA720916 CJU720905:CJW720916 CTQ720905:CTS720916 DDM720905:DDO720916 DNI720905:DNK720916 DXE720905:DXG720916 EHA720905:EHC720916 EQW720905:EQY720916 FAS720905:FAU720916 FKO720905:FKQ720916 FUK720905:FUM720916 GEG720905:GEI720916 GOC720905:GOE720916 GXY720905:GYA720916 HHU720905:HHW720916 HRQ720905:HRS720916 IBM720905:IBO720916 ILI720905:ILK720916 IVE720905:IVG720916 JFA720905:JFC720916 JOW720905:JOY720916 JYS720905:JYU720916 KIO720905:KIQ720916 KSK720905:KSM720916 LCG720905:LCI720916 LMC720905:LME720916 LVY720905:LWA720916 MFU720905:MFW720916 MPQ720905:MPS720916 MZM720905:MZO720916 NJI720905:NJK720916 NTE720905:NTG720916 ODA720905:ODC720916 OMW720905:OMY720916 OWS720905:OWU720916 PGO720905:PGQ720916 PQK720905:PQM720916 QAG720905:QAI720916 QKC720905:QKE720916 QTY720905:QUA720916 RDU720905:RDW720916 RNQ720905:RNS720916 RXM720905:RXO720916 SHI720905:SHK720916 SRE720905:SRG720916 TBA720905:TBC720916 TKW720905:TKY720916 TUS720905:TUU720916 UEO720905:UEQ720916 UOK720905:UOM720916 UYG720905:UYI720916 VIC720905:VIE720916 VRY720905:VSA720916 WBU720905:WBW720916 WLQ720905:WLS720916 WVM720905:WVO720916 E786441:G786452 JA786441:JC786452 SW786441:SY786452 ACS786441:ACU786452 AMO786441:AMQ786452 AWK786441:AWM786452 BGG786441:BGI786452 BQC786441:BQE786452 BZY786441:CAA786452 CJU786441:CJW786452 CTQ786441:CTS786452 DDM786441:DDO786452 DNI786441:DNK786452 DXE786441:DXG786452 EHA786441:EHC786452 EQW786441:EQY786452 FAS786441:FAU786452 FKO786441:FKQ786452 FUK786441:FUM786452 GEG786441:GEI786452 GOC786441:GOE786452 GXY786441:GYA786452 HHU786441:HHW786452 HRQ786441:HRS786452 IBM786441:IBO786452 ILI786441:ILK786452 IVE786441:IVG786452 JFA786441:JFC786452 JOW786441:JOY786452 JYS786441:JYU786452 KIO786441:KIQ786452 KSK786441:KSM786452 LCG786441:LCI786452 LMC786441:LME786452 LVY786441:LWA786452 MFU786441:MFW786452 MPQ786441:MPS786452 MZM786441:MZO786452 NJI786441:NJK786452 NTE786441:NTG786452 ODA786441:ODC786452 OMW786441:OMY786452 OWS786441:OWU786452 PGO786441:PGQ786452 PQK786441:PQM786452 QAG786441:QAI786452 QKC786441:QKE786452 QTY786441:QUA786452 RDU786441:RDW786452 RNQ786441:RNS786452 RXM786441:RXO786452 SHI786441:SHK786452 SRE786441:SRG786452 TBA786441:TBC786452 TKW786441:TKY786452 TUS786441:TUU786452 UEO786441:UEQ786452 UOK786441:UOM786452 UYG786441:UYI786452 VIC786441:VIE786452 VRY786441:VSA786452 WBU786441:WBW786452 WLQ786441:WLS786452 WVM786441:WVO786452 E851977:G851988 JA851977:JC851988 SW851977:SY851988 ACS851977:ACU851988 AMO851977:AMQ851988 AWK851977:AWM851988 BGG851977:BGI851988 BQC851977:BQE851988 BZY851977:CAA851988 CJU851977:CJW851988 CTQ851977:CTS851988 DDM851977:DDO851988 DNI851977:DNK851988 DXE851977:DXG851988 EHA851977:EHC851988 EQW851977:EQY851988 FAS851977:FAU851988 FKO851977:FKQ851988 FUK851977:FUM851988 GEG851977:GEI851988 GOC851977:GOE851988 GXY851977:GYA851988 HHU851977:HHW851988 HRQ851977:HRS851988 IBM851977:IBO851988 ILI851977:ILK851988 IVE851977:IVG851988 JFA851977:JFC851988 JOW851977:JOY851988 JYS851977:JYU851988 KIO851977:KIQ851988 KSK851977:KSM851988 LCG851977:LCI851988 LMC851977:LME851988 LVY851977:LWA851988 MFU851977:MFW851988 MPQ851977:MPS851988 MZM851977:MZO851988 NJI851977:NJK851988 NTE851977:NTG851988 ODA851977:ODC851988 OMW851977:OMY851988 OWS851977:OWU851988 PGO851977:PGQ851988 PQK851977:PQM851988 QAG851977:QAI851988 QKC851977:QKE851988 QTY851977:QUA851988 RDU851977:RDW851988 RNQ851977:RNS851988 RXM851977:RXO851988 SHI851977:SHK851988 SRE851977:SRG851988 TBA851977:TBC851988 TKW851977:TKY851988 TUS851977:TUU851988 UEO851977:UEQ851988 UOK851977:UOM851988 UYG851977:UYI851988 VIC851977:VIE851988 VRY851977:VSA851988 WBU851977:WBW851988 WLQ851977:WLS851988 WVM851977:WVO851988 E917513:G917524 JA917513:JC917524 SW917513:SY917524 ACS917513:ACU917524 AMO917513:AMQ917524 AWK917513:AWM917524 BGG917513:BGI917524 BQC917513:BQE917524 BZY917513:CAA917524 CJU917513:CJW917524 CTQ917513:CTS917524 DDM917513:DDO917524 DNI917513:DNK917524 DXE917513:DXG917524 EHA917513:EHC917524 EQW917513:EQY917524 FAS917513:FAU917524 FKO917513:FKQ917524 FUK917513:FUM917524 GEG917513:GEI917524 GOC917513:GOE917524 GXY917513:GYA917524 HHU917513:HHW917524 HRQ917513:HRS917524 IBM917513:IBO917524 ILI917513:ILK917524 IVE917513:IVG917524 JFA917513:JFC917524 JOW917513:JOY917524 JYS917513:JYU917524 KIO917513:KIQ917524 KSK917513:KSM917524 LCG917513:LCI917524 LMC917513:LME917524 LVY917513:LWA917524 MFU917513:MFW917524 MPQ917513:MPS917524 MZM917513:MZO917524 NJI917513:NJK917524 NTE917513:NTG917524 ODA917513:ODC917524 OMW917513:OMY917524 OWS917513:OWU917524 PGO917513:PGQ917524 PQK917513:PQM917524 QAG917513:QAI917524 QKC917513:QKE917524 QTY917513:QUA917524 RDU917513:RDW917524 RNQ917513:RNS917524 RXM917513:RXO917524 SHI917513:SHK917524 SRE917513:SRG917524 TBA917513:TBC917524 TKW917513:TKY917524 TUS917513:TUU917524 UEO917513:UEQ917524 UOK917513:UOM917524 UYG917513:UYI917524 VIC917513:VIE917524 VRY917513:VSA917524 WBU917513:WBW917524 WLQ917513:WLS917524 WVM917513:WVO917524 E983049:G983060 JA983049:JC983060 SW983049:SY983060 ACS983049:ACU983060 AMO983049:AMQ983060 AWK983049:AWM983060 BGG983049:BGI983060 BQC983049:BQE983060 BZY983049:CAA983060 CJU983049:CJW983060 CTQ983049:CTS983060 DDM983049:DDO983060 DNI983049:DNK983060 DXE983049:DXG983060 EHA983049:EHC983060 EQW983049:EQY983060 FAS983049:FAU983060 FKO983049:FKQ983060 FUK983049:FUM983060 GEG983049:GEI983060 GOC983049:GOE983060 GXY983049:GYA983060 HHU983049:HHW983060 HRQ983049:HRS983060 IBM983049:IBO983060 ILI983049:ILK983060 IVE983049:IVG983060 JFA983049:JFC983060 JOW983049:JOY983060 JYS983049:JYU983060 KIO983049:KIQ983060 KSK983049:KSM983060 LCG983049:LCI983060 LMC983049:LME983060 LVY983049:LWA983060 MFU983049:MFW983060 MPQ983049:MPS983060 MZM983049:MZO983060 NJI983049:NJK983060 NTE983049:NTG983060 ODA983049:ODC983060 OMW983049:OMY983060 OWS983049:OWU983060 PGO983049:PGQ983060 PQK983049:PQM983060 QAG983049:QAI983060 QKC983049:QKE983060 QTY983049:QUA983060 RDU983049:RDW983060 RNQ983049:RNS983060 RXM983049:RXO983060 SHI983049:SHK983060 SRE983049:SRG983060 TBA983049:TBC983060 TKW983049:TKY983060 TUS983049:TUU983060 UEO983049:UEQ983060 UOK983049:UOM983060 UYG983049:UYI983060 VIC983049:VIE983060 VRY983049:VSA983060 WBU983049:WBW983060 WLQ983049:WLS983060 WVM983049:WVO983060"/>
    <dataValidation type="list" imeMode="disabled" allowBlank="1" showErrorMessage="1" sqref="H9:H20 JD9:JD20 SZ9:SZ20 ACV9:ACV20 AMR9:AMR20 AWN9:AWN20 BGJ9:BGJ20 BQF9:BQF20 CAB9:CAB20 CJX9:CJX20 CTT9:CTT20 DDP9:DDP20 DNL9:DNL20 DXH9:DXH20 EHD9:EHD20 EQZ9:EQZ20 FAV9:FAV20 FKR9:FKR20 FUN9:FUN20 GEJ9:GEJ20 GOF9:GOF20 GYB9:GYB20 HHX9:HHX20 HRT9:HRT20 IBP9:IBP20 ILL9:ILL20 IVH9:IVH20 JFD9:JFD20 JOZ9:JOZ20 JYV9:JYV20 KIR9:KIR20 KSN9:KSN20 LCJ9:LCJ20 LMF9:LMF20 LWB9:LWB20 MFX9:MFX20 MPT9:MPT20 MZP9:MZP20 NJL9:NJL20 NTH9:NTH20 ODD9:ODD20 OMZ9:OMZ20 OWV9:OWV20 PGR9:PGR20 PQN9:PQN20 QAJ9:QAJ20 QKF9:QKF20 QUB9:QUB20 RDX9:RDX20 RNT9:RNT20 RXP9:RXP20 SHL9:SHL20 SRH9:SRH20 TBD9:TBD20 TKZ9:TKZ20 TUV9:TUV20 UER9:UER20 UON9:UON20 UYJ9:UYJ20 VIF9:VIF20 VSB9:VSB20 WBX9:WBX20 WLT9:WLT20 WVP9:WVP20 H65545:H65556 JD65545:JD65556 SZ65545:SZ65556 ACV65545:ACV65556 AMR65545:AMR65556 AWN65545:AWN65556 BGJ65545:BGJ65556 BQF65545:BQF65556 CAB65545:CAB65556 CJX65545:CJX65556 CTT65545:CTT65556 DDP65545:DDP65556 DNL65545:DNL65556 DXH65545:DXH65556 EHD65545:EHD65556 EQZ65545:EQZ65556 FAV65545:FAV65556 FKR65545:FKR65556 FUN65545:FUN65556 GEJ65545:GEJ65556 GOF65545:GOF65556 GYB65545:GYB65556 HHX65545:HHX65556 HRT65545:HRT65556 IBP65545:IBP65556 ILL65545:ILL65556 IVH65545:IVH65556 JFD65545:JFD65556 JOZ65545:JOZ65556 JYV65545:JYV65556 KIR65545:KIR65556 KSN65545:KSN65556 LCJ65545:LCJ65556 LMF65545:LMF65556 LWB65545:LWB65556 MFX65545:MFX65556 MPT65545:MPT65556 MZP65545:MZP65556 NJL65545:NJL65556 NTH65545:NTH65556 ODD65545:ODD65556 OMZ65545:OMZ65556 OWV65545:OWV65556 PGR65545:PGR65556 PQN65545:PQN65556 QAJ65545:QAJ65556 QKF65545:QKF65556 QUB65545:QUB65556 RDX65545:RDX65556 RNT65545:RNT65556 RXP65545:RXP65556 SHL65545:SHL65556 SRH65545:SRH65556 TBD65545:TBD65556 TKZ65545:TKZ65556 TUV65545:TUV65556 UER65545:UER65556 UON65545:UON65556 UYJ65545:UYJ65556 VIF65545:VIF65556 VSB65545:VSB65556 WBX65545:WBX65556 WLT65545:WLT65556 WVP65545:WVP65556 H131081:H131092 JD131081:JD131092 SZ131081:SZ131092 ACV131081:ACV131092 AMR131081:AMR131092 AWN131081:AWN131092 BGJ131081:BGJ131092 BQF131081:BQF131092 CAB131081:CAB131092 CJX131081:CJX131092 CTT131081:CTT131092 DDP131081:DDP131092 DNL131081:DNL131092 DXH131081:DXH131092 EHD131081:EHD131092 EQZ131081:EQZ131092 FAV131081:FAV131092 FKR131081:FKR131092 FUN131081:FUN131092 GEJ131081:GEJ131092 GOF131081:GOF131092 GYB131081:GYB131092 HHX131081:HHX131092 HRT131081:HRT131092 IBP131081:IBP131092 ILL131081:ILL131092 IVH131081:IVH131092 JFD131081:JFD131092 JOZ131081:JOZ131092 JYV131081:JYV131092 KIR131081:KIR131092 KSN131081:KSN131092 LCJ131081:LCJ131092 LMF131081:LMF131092 LWB131081:LWB131092 MFX131081:MFX131092 MPT131081:MPT131092 MZP131081:MZP131092 NJL131081:NJL131092 NTH131081:NTH131092 ODD131081:ODD131092 OMZ131081:OMZ131092 OWV131081:OWV131092 PGR131081:PGR131092 PQN131081:PQN131092 QAJ131081:QAJ131092 QKF131081:QKF131092 QUB131081:QUB131092 RDX131081:RDX131092 RNT131081:RNT131092 RXP131081:RXP131092 SHL131081:SHL131092 SRH131081:SRH131092 TBD131081:TBD131092 TKZ131081:TKZ131092 TUV131081:TUV131092 UER131081:UER131092 UON131081:UON131092 UYJ131081:UYJ131092 VIF131081:VIF131092 VSB131081:VSB131092 WBX131081:WBX131092 WLT131081:WLT131092 WVP131081:WVP131092 H196617:H196628 JD196617:JD196628 SZ196617:SZ196628 ACV196617:ACV196628 AMR196617:AMR196628 AWN196617:AWN196628 BGJ196617:BGJ196628 BQF196617:BQF196628 CAB196617:CAB196628 CJX196617:CJX196628 CTT196617:CTT196628 DDP196617:DDP196628 DNL196617:DNL196628 DXH196617:DXH196628 EHD196617:EHD196628 EQZ196617:EQZ196628 FAV196617:FAV196628 FKR196617:FKR196628 FUN196617:FUN196628 GEJ196617:GEJ196628 GOF196617:GOF196628 GYB196617:GYB196628 HHX196617:HHX196628 HRT196617:HRT196628 IBP196617:IBP196628 ILL196617:ILL196628 IVH196617:IVH196628 JFD196617:JFD196628 JOZ196617:JOZ196628 JYV196617:JYV196628 KIR196617:KIR196628 KSN196617:KSN196628 LCJ196617:LCJ196628 LMF196617:LMF196628 LWB196617:LWB196628 MFX196617:MFX196628 MPT196617:MPT196628 MZP196617:MZP196628 NJL196617:NJL196628 NTH196617:NTH196628 ODD196617:ODD196628 OMZ196617:OMZ196628 OWV196617:OWV196628 PGR196617:PGR196628 PQN196617:PQN196628 QAJ196617:QAJ196628 QKF196617:QKF196628 QUB196617:QUB196628 RDX196617:RDX196628 RNT196617:RNT196628 RXP196617:RXP196628 SHL196617:SHL196628 SRH196617:SRH196628 TBD196617:TBD196628 TKZ196617:TKZ196628 TUV196617:TUV196628 UER196617:UER196628 UON196617:UON196628 UYJ196617:UYJ196628 VIF196617:VIF196628 VSB196617:VSB196628 WBX196617:WBX196628 WLT196617:WLT196628 WVP196617:WVP196628 H262153:H262164 JD262153:JD262164 SZ262153:SZ262164 ACV262153:ACV262164 AMR262153:AMR262164 AWN262153:AWN262164 BGJ262153:BGJ262164 BQF262153:BQF262164 CAB262153:CAB262164 CJX262153:CJX262164 CTT262153:CTT262164 DDP262153:DDP262164 DNL262153:DNL262164 DXH262153:DXH262164 EHD262153:EHD262164 EQZ262153:EQZ262164 FAV262153:FAV262164 FKR262153:FKR262164 FUN262153:FUN262164 GEJ262153:GEJ262164 GOF262153:GOF262164 GYB262153:GYB262164 HHX262153:HHX262164 HRT262153:HRT262164 IBP262153:IBP262164 ILL262153:ILL262164 IVH262153:IVH262164 JFD262153:JFD262164 JOZ262153:JOZ262164 JYV262153:JYV262164 KIR262153:KIR262164 KSN262153:KSN262164 LCJ262153:LCJ262164 LMF262153:LMF262164 LWB262153:LWB262164 MFX262153:MFX262164 MPT262153:MPT262164 MZP262153:MZP262164 NJL262153:NJL262164 NTH262153:NTH262164 ODD262153:ODD262164 OMZ262153:OMZ262164 OWV262153:OWV262164 PGR262153:PGR262164 PQN262153:PQN262164 QAJ262153:QAJ262164 QKF262153:QKF262164 QUB262153:QUB262164 RDX262153:RDX262164 RNT262153:RNT262164 RXP262153:RXP262164 SHL262153:SHL262164 SRH262153:SRH262164 TBD262153:TBD262164 TKZ262153:TKZ262164 TUV262153:TUV262164 UER262153:UER262164 UON262153:UON262164 UYJ262153:UYJ262164 VIF262153:VIF262164 VSB262153:VSB262164 WBX262153:WBX262164 WLT262153:WLT262164 WVP262153:WVP262164 H327689:H327700 JD327689:JD327700 SZ327689:SZ327700 ACV327689:ACV327700 AMR327689:AMR327700 AWN327689:AWN327700 BGJ327689:BGJ327700 BQF327689:BQF327700 CAB327689:CAB327700 CJX327689:CJX327700 CTT327689:CTT327700 DDP327689:DDP327700 DNL327689:DNL327700 DXH327689:DXH327700 EHD327689:EHD327700 EQZ327689:EQZ327700 FAV327689:FAV327700 FKR327689:FKR327700 FUN327689:FUN327700 GEJ327689:GEJ327700 GOF327689:GOF327700 GYB327689:GYB327700 HHX327689:HHX327700 HRT327689:HRT327700 IBP327689:IBP327700 ILL327689:ILL327700 IVH327689:IVH327700 JFD327689:JFD327700 JOZ327689:JOZ327700 JYV327689:JYV327700 KIR327689:KIR327700 KSN327689:KSN327700 LCJ327689:LCJ327700 LMF327689:LMF327700 LWB327689:LWB327700 MFX327689:MFX327700 MPT327689:MPT327700 MZP327689:MZP327700 NJL327689:NJL327700 NTH327689:NTH327700 ODD327689:ODD327700 OMZ327689:OMZ327700 OWV327689:OWV327700 PGR327689:PGR327700 PQN327689:PQN327700 QAJ327689:QAJ327700 QKF327689:QKF327700 QUB327689:QUB327700 RDX327689:RDX327700 RNT327689:RNT327700 RXP327689:RXP327700 SHL327689:SHL327700 SRH327689:SRH327700 TBD327689:TBD327700 TKZ327689:TKZ327700 TUV327689:TUV327700 UER327689:UER327700 UON327689:UON327700 UYJ327689:UYJ327700 VIF327689:VIF327700 VSB327689:VSB327700 WBX327689:WBX327700 WLT327689:WLT327700 WVP327689:WVP327700 H393225:H393236 JD393225:JD393236 SZ393225:SZ393236 ACV393225:ACV393236 AMR393225:AMR393236 AWN393225:AWN393236 BGJ393225:BGJ393236 BQF393225:BQF393236 CAB393225:CAB393236 CJX393225:CJX393236 CTT393225:CTT393236 DDP393225:DDP393236 DNL393225:DNL393236 DXH393225:DXH393236 EHD393225:EHD393236 EQZ393225:EQZ393236 FAV393225:FAV393236 FKR393225:FKR393236 FUN393225:FUN393236 GEJ393225:GEJ393236 GOF393225:GOF393236 GYB393225:GYB393236 HHX393225:HHX393236 HRT393225:HRT393236 IBP393225:IBP393236 ILL393225:ILL393236 IVH393225:IVH393236 JFD393225:JFD393236 JOZ393225:JOZ393236 JYV393225:JYV393236 KIR393225:KIR393236 KSN393225:KSN393236 LCJ393225:LCJ393236 LMF393225:LMF393236 LWB393225:LWB393236 MFX393225:MFX393236 MPT393225:MPT393236 MZP393225:MZP393236 NJL393225:NJL393236 NTH393225:NTH393236 ODD393225:ODD393236 OMZ393225:OMZ393236 OWV393225:OWV393236 PGR393225:PGR393236 PQN393225:PQN393236 QAJ393225:QAJ393236 QKF393225:QKF393236 QUB393225:QUB393236 RDX393225:RDX393236 RNT393225:RNT393236 RXP393225:RXP393236 SHL393225:SHL393236 SRH393225:SRH393236 TBD393225:TBD393236 TKZ393225:TKZ393236 TUV393225:TUV393236 UER393225:UER393236 UON393225:UON393236 UYJ393225:UYJ393236 VIF393225:VIF393236 VSB393225:VSB393236 WBX393225:WBX393236 WLT393225:WLT393236 WVP393225:WVP393236 H458761:H458772 JD458761:JD458772 SZ458761:SZ458772 ACV458761:ACV458772 AMR458761:AMR458772 AWN458761:AWN458772 BGJ458761:BGJ458772 BQF458761:BQF458772 CAB458761:CAB458772 CJX458761:CJX458772 CTT458761:CTT458772 DDP458761:DDP458772 DNL458761:DNL458772 DXH458761:DXH458772 EHD458761:EHD458772 EQZ458761:EQZ458772 FAV458761:FAV458772 FKR458761:FKR458772 FUN458761:FUN458772 GEJ458761:GEJ458772 GOF458761:GOF458772 GYB458761:GYB458772 HHX458761:HHX458772 HRT458761:HRT458772 IBP458761:IBP458772 ILL458761:ILL458772 IVH458761:IVH458772 JFD458761:JFD458772 JOZ458761:JOZ458772 JYV458761:JYV458772 KIR458761:KIR458772 KSN458761:KSN458772 LCJ458761:LCJ458772 LMF458761:LMF458772 LWB458761:LWB458772 MFX458761:MFX458772 MPT458761:MPT458772 MZP458761:MZP458772 NJL458761:NJL458772 NTH458761:NTH458772 ODD458761:ODD458772 OMZ458761:OMZ458772 OWV458761:OWV458772 PGR458761:PGR458772 PQN458761:PQN458772 QAJ458761:QAJ458772 QKF458761:QKF458772 QUB458761:QUB458772 RDX458761:RDX458772 RNT458761:RNT458772 RXP458761:RXP458772 SHL458761:SHL458772 SRH458761:SRH458772 TBD458761:TBD458772 TKZ458761:TKZ458772 TUV458761:TUV458772 UER458761:UER458772 UON458761:UON458772 UYJ458761:UYJ458772 VIF458761:VIF458772 VSB458761:VSB458772 WBX458761:WBX458772 WLT458761:WLT458772 WVP458761:WVP458772 H524297:H524308 JD524297:JD524308 SZ524297:SZ524308 ACV524297:ACV524308 AMR524297:AMR524308 AWN524297:AWN524308 BGJ524297:BGJ524308 BQF524297:BQF524308 CAB524297:CAB524308 CJX524297:CJX524308 CTT524297:CTT524308 DDP524297:DDP524308 DNL524297:DNL524308 DXH524297:DXH524308 EHD524297:EHD524308 EQZ524297:EQZ524308 FAV524297:FAV524308 FKR524297:FKR524308 FUN524297:FUN524308 GEJ524297:GEJ524308 GOF524297:GOF524308 GYB524297:GYB524308 HHX524297:HHX524308 HRT524297:HRT524308 IBP524297:IBP524308 ILL524297:ILL524308 IVH524297:IVH524308 JFD524297:JFD524308 JOZ524297:JOZ524308 JYV524297:JYV524308 KIR524297:KIR524308 KSN524297:KSN524308 LCJ524297:LCJ524308 LMF524297:LMF524308 LWB524297:LWB524308 MFX524297:MFX524308 MPT524297:MPT524308 MZP524297:MZP524308 NJL524297:NJL524308 NTH524297:NTH524308 ODD524297:ODD524308 OMZ524297:OMZ524308 OWV524297:OWV524308 PGR524297:PGR524308 PQN524297:PQN524308 QAJ524297:QAJ524308 QKF524297:QKF524308 QUB524297:QUB524308 RDX524297:RDX524308 RNT524297:RNT524308 RXP524297:RXP524308 SHL524297:SHL524308 SRH524297:SRH524308 TBD524297:TBD524308 TKZ524297:TKZ524308 TUV524297:TUV524308 UER524297:UER524308 UON524297:UON524308 UYJ524297:UYJ524308 VIF524297:VIF524308 VSB524297:VSB524308 WBX524297:WBX524308 WLT524297:WLT524308 WVP524297:WVP524308 H589833:H589844 JD589833:JD589844 SZ589833:SZ589844 ACV589833:ACV589844 AMR589833:AMR589844 AWN589833:AWN589844 BGJ589833:BGJ589844 BQF589833:BQF589844 CAB589833:CAB589844 CJX589833:CJX589844 CTT589833:CTT589844 DDP589833:DDP589844 DNL589833:DNL589844 DXH589833:DXH589844 EHD589833:EHD589844 EQZ589833:EQZ589844 FAV589833:FAV589844 FKR589833:FKR589844 FUN589833:FUN589844 GEJ589833:GEJ589844 GOF589833:GOF589844 GYB589833:GYB589844 HHX589833:HHX589844 HRT589833:HRT589844 IBP589833:IBP589844 ILL589833:ILL589844 IVH589833:IVH589844 JFD589833:JFD589844 JOZ589833:JOZ589844 JYV589833:JYV589844 KIR589833:KIR589844 KSN589833:KSN589844 LCJ589833:LCJ589844 LMF589833:LMF589844 LWB589833:LWB589844 MFX589833:MFX589844 MPT589833:MPT589844 MZP589833:MZP589844 NJL589833:NJL589844 NTH589833:NTH589844 ODD589833:ODD589844 OMZ589833:OMZ589844 OWV589833:OWV589844 PGR589833:PGR589844 PQN589833:PQN589844 QAJ589833:QAJ589844 QKF589833:QKF589844 QUB589833:QUB589844 RDX589833:RDX589844 RNT589833:RNT589844 RXP589833:RXP589844 SHL589833:SHL589844 SRH589833:SRH589844 TBD589833:TBD589844 TKZ589833:TKZ589844 TUV589833:TUV589844 UER589833:UER589844 UON589833:UON589844 UYJ589833:UYJ589844 VIF589833:VIF589844 VSB589833:VSB589844 WBX589833:WBX589844 WLT589833:WLT589844 WVP589833:WVP589844 H655369:H655380 JD655369:JD655380 SZ655369:SZ655380 ACV655369:ACV655380 AMR655369:AMR655380 AWN655369:AWN655380 BGJ655369:BGJ655380 BQF655369:BQF655380 CAB655369:CAB655380 CJX655369:CJX655380 CTT655369:CTT655380 DDP655369:DDP655380 DNL655369:DNL655380 DXH655369:DXH655380 EHD655369:EHD655380 EQZ655369:EQZ655380 FAV655369:FAV655380 FKR655369:FKR655380 FUN655369:FUN655380 GEJ655369:GEJ655380 GOF655369:GOF655380 GYB655369:GYB655380 HHX655369:HHX655380 HRT655369:HRT655380 IBP655369:IBP655380 ILL655369:ILL655380 IVH655369:IVH655380 JFD655369:JFD655380 JOZ655369:JOZ655380 JYV655369:JYV655380 KIR655369:KIR655380 KSN655369:KSN655380 LCJ655369:LCJ655380 LMF655369:LMF655380 LWB655369:LWB655380 MFX655369:MFX655380 MPT655369:MPT655380 MZP655369:MZP655380 NJL655369:NJL655380 NTH655369:NTH655380 ODD655369:ODD655380 OMZ655369:OMZ655380 OWV655369:OWV655380 PGR655369:PGR655380 PQN655369:PQN655380 QAJ655369:QAJ655380 QKF655369:QKF655380 QUB655369:QUB655380 RDX655369:RDX655380 RNT655369:RNT655380 RXP655369:RXP655380 SHL655369:SHL655380 SRH655369:SRH655380 TBD655369:TBD655380 TKZ655369:TKZ655380 TUV655369:TUV655380 UER655369:UER655380 UON655369:UON655380 UYJ655369:UYJ655380 VIF655369:VIF655380 VSB655369:VSB655380 WBX655369:WBX655380 WLT655369:WLT655380 WVP655369:WVP655380 H720905:H720916 JD720905:JD720916 SZ720905:SZ720916 ACV720905:ACV720916 AMR720905:AMR720916 AWN720905:AWN720916 BGJ720905:BGJ720916 BQF720905:BQF720916 CAB720905:CAB720916 CJX720905:CJX720916 CTT720905:CTT720916 DDP720905:DDP720916 DNL720905:DNL720916 DXH720905:DXH720916 EHD720905:EHD720916 EQZ720905:EQZ720916 FAV720905:FAV720916 FKR720905:FKR720916 FUN720905:FUN720916 GEJ720905:GEJ720916 GOF720905:GOF720916 GYB720905:GYB720916 HHX720905:HHX720916 HRT720905:HRT720916 IBP720905:IBP720916 ILL720905:ILL720916 IVH720905:IVH720916 JFD720905:JFD720916 JOZ720905:JOZ720916 JYV720905:JYV720916 KIR720905:KIR720916 KSN720905:KSN720916 LCJ720905:LCJ720916 LMF720905:LMF720916 LWB720905:LWB720916 MFX720905:MFX720916 MPT720905:MPT720916 MZP720905:MZP720916 NJL720905:NJL720916 NTH720905:NTH720916 ODD720905:ODD720916 OMZ720905:OMZ720916 OWV720905:OWV720916 PGR720905:PGR720916 PQN720905:PQN720916 QAJ720905:QAJ720916 QKF720905:QKF720916 QUB720905:QUB720916 RDX720905:RDX720916 RNT720905:RNT720916 RXP720905:RXP720916 SHL720905:SHL720916 SRH720905:SRH720916 TBD720905:TBD720916 TKZ720905:TKZ720916 TUV720905:TUV720916 UER720905:UER720916 UON720905:UON720916 UYJ720905:UYJ720916 VIF720905:VIF720916 VSB720905:VSB720916 WBX720905:WBX720916 WLT720905:WLT720916 WVP720905:WVP720916 H786441:H786452 JD786441:JD786452 SZ786441:SZ786452 ACV786441:ACV786452 AMR786441:AMR786452 AWN786441:AWN786452 BGJ786441:BGJ786452 BQF786441:BQF786452 CAB786441:CAB786452 CJX786441:CJX786452 CTT786441:CTT786452 DDP786441:DDP786452 DNL786441:DNL786452 DXH786441:DXH786452 EHD786441:EHD786452 EQZ786441:EQZ786452 FAV786441:FAV786452 FKR786441:FKR786452 FUN786441:FUN786452 GEJ786441:GEJ786452 GOF786441:GOF786452 GYB786441:GYB786452 HHX786441:HHX786452 HRT786441:HRT786452 IBP786441:IBP786452 ILL786441:ILL786452 IVH786441:IVH786452 JFD786441:JFD786452 JOZ786441:JOZ786452 JYV786441:JYV786452 KIR786441:KIR786452 KSN786441:KSN786452 LCJ786441:LCJ786452 LMF786441:LMF786452 LWB786441:LWB786452 MFX786441:MFX786452 MPT786441:MPT786452 MZP786441:MZP786452 NJL786441:NJL786452 NTH786441:NTH786452 ODD786441:ODD786452 OMZ786441:OMZ786452 OWV786441:OWV786452 PGR786441:PGR786452 PQN786441:PQN786452 QAJ786441:QAJ786452 QKF786441:QKF786452 QUB786441:QUB786452 RDX786441:RDX786452 RNT786441:RNT786452 RXP786441:RXP786452 SHL786441:SHL786452 SRH786441:SRH786452 TBD786441:TBD786452 TKZ786441:TKZ786452 TUV786441:TUV786452 UER786441:UER786452 UON786441:UON786452 UYJ786441:UYJ786452 VIF786441:VIF786452 VSB786441:VSB786452 WBX786441:WBX786452 WLT786441:WLT786452 WVP786441:WVP786452 H851977:H851988 JD851977:JD851988 SZ851977:SZ851988 ACV851977:ACV851988 AMR851977:AMR851988 AWN851977:AWN851988 BGJ851977:BGJ851988 BQF851977:BQF851988 CAB851977:CAB851988 CJX851977:CJX851988 CTT851977:CTT851988 DDP851977:DDP851988 DNL851977:DNL851988 DXH851977:DXH851988 EHD851977:EHD851988 EQZ851977:EQZ851988 FAV851977:FAV851988 FKR851977:FKR851988 FUN851977:FUN851988 GEJ851977:GEJ851988 GOF851977:GOF851988 GYB851977:GYB851988 HHX851977:HHX851988 HRT851977:HRT851988 IBP851977:IBP851988 ILL851977:ILL851988 IVH851977:IVH851988 JFD851977:JFD851988 JOZ851977:JOZ851988 JYV851977:JYV851988 KIR851977:KIR851988 KSN851977:KSN851988 LCJ851977:LCJ851988 LMF851977:LMF851988 LWB851977:LWB851988 MFX851977:MFX851988 MPT851977:MPT851988 MZP851977:MZP851988 NJL851977:NJL851988 NTH851977:NTH851988 ODD851977:ODD851988 OMZ851977:OMZ851988 OWV851977:OWV851988 PGR851977:PGR851988 PQN851977:PQN851988 QAJ851977:QAJ851988 QKF851977:QKF851988 QUB851977:QUB851988 RDX851977:RDX851988 RNT851977:RNT851988 RXP851977:RXP851988 SHL851977:SHL851988 SRH851977:SRH851988 TBD851977:TBD851988 TKZ851977:TKZ851988 TUV851977:TUV851988 UER851977:UER851988 UON851977:UON851988 UYJ851977:UYJ851988 VIF851977:VIF851988 VSB851977:VSB851988 WBX851977:WBX851988 WLT851977:WLT851988 WVP851977:WVP851988 H917513:H917524 JD917513:JD917524 SZ917513:SZ917524 ACV917513:ACV917524 AMR917513:AMR917524 AWN917513:AWN917524 BGJ917513:BGJ917524 BQF917513:BQF917524 CAB917513:CAB917524 CJX917513:CJX917524 CTT917513:CTT917524 DDP917513:DDP917524 DNL917513:DNL917524 DXH917513:DXH917524 EHD917513:EHD917524 EQZ917513:EQZ917524 FAV917513:FAV917524 FKR917513:FKR917524 FUN917513:FUN917524 GEJ917513:GEJ917524 GOF917513:GOF917524 GYB917513:GYB917524 HHX917513:HHX917524 HRT917513:HRT917524 IBP917513:IBP917524 ILL917513:ILL917524 IVH917513:IVH917524 JFD917513:JFD917524 JOZ917513:JOZ917524 JYV917513:JYV917524 KIR917513:KIR917524 KSN917513:KSN917524 LCJ917513:LCJ917524 LMF917513:LMF917524 LWB917513:LWB917524 MFX917513:MFX917524 MPT917513:MPT917524 MZP917513:MZP917524 NJL917513:NJL917524 NTH917513:NTH917524 ODD917513:ODD917524 OMZ917513:OMZ917524 OWV917513:OWV917524 PGR917513:PGR917524 PQN917513:PQN917524 QAJ917513:QAJ917524 QKF917513:QKF917524 QUB917513:QUB917524 RDX917513:RDX917524 RNT917513:RNT917524 RXP917513:RXP917524 SHL917513:SHL917524 SRH917513:SRH917524 TBD917513:TBD917524 TKZ917513:TKZ917524 TUV917513:TUV917524 UER917513:UER917524 UON917513:UON917524 UYJ917513:UYJ917524 VIF917513:VIF917524 VSB917513:VSB917524 WBX917513:WBX917524 WLT917513:WLT917524 WVP917513:WVP917524 H983049:H983060 JD983049:JD983060 SZ983049:SZ983060 ACV983049:ACV983060 AMR983049:AMR983060 AWN983049:AWN983060 BGJ983049:BGJ983060 BQF983049:BQF983060 CAB983049:CAB983060 CJX983049:CJX983060 CTT983049:CTT983060 DDP983049:DDP983060 DNL983049:DNL983060 DXH983049:DXH983060 EHD983049:EHD983060 EQZ983049:EQZ983060 FAV983049:FAV983060 FKR983049:FKR983060 FUN983049:FUN983060 GEJ983049:GEJ983060 GOF983049:GOF983060 GYB983049:GYB983060 HHX983049:HHX983060 HRT983049:HRT983060 IBP983049:IBP983060 ILL983049:ILL983060 IVH983049:IVH983060 JFD983049:JFD983060 JOZ983049:JOZ983060 JYV983049:JYV983060 KIR983049:KIR983060 KSN983049:KSN983060 LCJ983049:LCJ983060 LMF983049:LMF983060 LWB983049:LWB983060 MFX983049:MFX983060 MPT983049:MPT983060 MZP983049:MZP983060 NJL983049:NJL983060 NTH983049:NTH983060 ODD983049:ODD983060 OMZ983049:OMZ983060 OWV983049:OWV983060 PGR983049:PGR983060 PQN983049:PQN983060 QAJ983049:QAJ983060 QKF983049:QKF983060 QUB983049:QUB983060 RDX983049:RDX983060 RNT983049:RNT983060 RXP983049:RXP983060 SHL983049:SHL983060 SRH983049:SRH983060 TBD983049:TBD983060 TKZ983049:TKZ983060 TUV983049:TUV983060 UER983049:UER983060 UON983049:UON983060 UYJ983049:UYJ983060 VIF983049:VIF983060 VSB983049:VSB983060 WBX983049:WBX983060 WLT983049:WLT983060 WVP983049:WVP983060">
      <formula1>"160以下,161以上"</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1:AU62"/>
  <sheetViews>
    <sheetView showZeros="0" topLeftCell="A28" zoomScaleNormal="100" zoomScaleSheetLayoutView="100" workbookViewId="0">
      <selection activeCell="C8" sqref="C8:D8"/>
    </sheetView>
  </sheetViews>
  <sheetFormatPr defaultColWidth="13" defaultRowHeight="13.5"/>
  <cols>
    <col min="1" max="1" width="3.625" style="35" customWidth="1"/>
    <col min="2" max="3" width="6.625" style="36" customWidth="1"/>
    <col min="4" max="4" width="10.625" style="36" customWidth="1"/>
    <col min="5" max="6" width="4.625" style="36" customWidth="1"/>
    <col min="7" max="7" width="3.625" style="36" customWidth="1"/>
    <col min="8" max="8" width="5" style="38" customWidth="1"/>
    <col min="9" max="10" width="3.125" style="38" customWidth="1"/>
    <col min="11" max="11" width="8.375" style="36" customWidth="1"/>
    <col min="12" max="12" width="13.125" style="35" customWidth="1"/>
    <col min="13" max="13" width="2.625" style="38" customWidth="1"/>
    <col min="14" max="14" width="2.125" style="35" customWidth="1"/>
    <col min="15" max="15" width="2.625" style="38" customWidth="1"/>
    <col min="16" max="16" width="2.125" style="35" customWidth="1"/>
    <col min="17" max="17" width="2.625" style="38" customWidth="1"/>
    <col min="18" max="18" width="13.125" style="35" customWidth="1"/>
    <col min="19" max="19" width="2.625" style="38" customWidth="1"/>
    <col min="20" max="20" width="2.125" style="35" customWidth="1"/>
    <col min="21" max="21" width="2.625" style="38" customWidth="1"/>
    <col min="22" max="22" width="2.125" style="35" customWidth="1"/>
    <col min="23" max="23" width="2.625" style="38" customWidth="1"/>
    <col min="24" max="24" width="13.125" style="38" customWidth="1"/>
    <col min="25" max="27" width="2.625" style="35" customWidth="1"/>
    <col min="28" max="28" width="2.625" style="38" customWidth="1"/>
    <col min="29" max="29" width="2.625" style="35" customWidth="1"/>
    <col min="30" max="30" width="3.625" style="38" hidden="1" customWidth="1"/>
    <col min="31" max="31" width="14.125" style="38" hidden="1" customWidth="1"/>
    <col min="32" max="32" width="14.125" style="35" hidden="1" customWidth="1"/>
    <col min="33" max="33" width="14.125" style="38" hidden="1" customWidth="1"/>
    <col min="34" max="35" width="4.625" style="35" customWidth="1"/>
    <col min="36" max="36" width="5.625" style="35" customWidth="1"/>
    <col min="37" max="37" width="1.625" style="35" customWidth="1"/>
    <col min="38" max="40" width="3.625" style="35" customWidth="1"/>
    <col min="41" max="41" width="3.125" style="35" customWidth="1"/>
    <col min="42" max="42" width="5.125" style="35" bestFit="1" customWidth="1"/>
    <col min="43" max="45" width="3.625" style="35" customWidth="1"/>
    <col min="46" max="46" width="3.125" style="35" customWidth="1"/>
    <col min="47" max="55" width="3.625" style="35" customWidth="1"/>
    <col min="56" max="16384" width="13" style="35"/>
  </cols>
  <sheetData>
    <row r="1" spans="1:47">
      <c r="A1" s="207"/>
      <c r="B1" s="208"/>
      <c r="C1" s="208"/>
      <c r="D1" s="208"/>
      <c r="E1" s="208"/>
      <c r="F1" s="208"/>
      <c r="G1" s="208"/>
      <c r="H1" s="209"/>
      <c r="I1" s="209"/>
      <c r="J1" s="209"/>
      <c r="K1" s="208"/>
      <c r="L1" s="207"/>
      <c r="M1" s="209"/>
      <c r="N1" s="207"/>
      <c r="O1" s="209"/>
      <c r="P1" s="207"/>
      <c r="Q1" s="209"/>
      <c r="R1" s="207"/>
      <c r="S1" s="209"/>
      <c r="T1" s="207"/>
      <c r="U1" s="209"/>
      <c r="V1" s="207"/>
      <c r="W1" s="209"/>
      <c r="X1" s="209"/>
      <c r="Y1" s="207"/>
      <c r="Z1" s="207"/>
      <c r="AA1" s="207"/>
      <c r="AB1" s="209"/>
      <c r="AC1" s="207"/>
      <c r="AD1" s="209"/>
      <c r="AE1" s="209"/>
      <c r="AF1" s="207"/>
      <c r="AG1" s="209"/>
      <c r="AH1" s="207"/>
      <c r="AI1" s="207"/>
      <c r="AJ1" s="207"/>
      <c r="AK1" s="207"/>
      <c r="AL1" s="207"/>
      <c r="AM1" s="207"/>
      <c r="AN1" s="207"/>
      <c r="AO1" s="207"/>
      <c r="AP1" s="207"/>
      <c r="AQ1" s="207"/>
      <c r="AR1" s="207"/>
      <c r="AS1" s="207"/>
      <c r="AT1" s="207"/>
      <c r="AU1" s="207"/>
    </row>
    <row r="2" spans="1:47">
      <c r="A2" s="207"/>
      <c r="B2" s="208"/>
      <c r="C2" s="207"/>
      <c r="D2" s="208"/>
      <c r="E2" s="208"/>
      <c r="F2" s="208"/>
      <c r="G2" s="208"/>
      <c r="H2" s="209"/>
      <c r="I2" s="209"/>
      <c r="J2" s="209"/>
      <c r="K2" s="208"/>
      <c r="L2" s="207"/>
      <c r="M2" s="209"/>
      <c r="N2" s="207"/>
      <c r="O2" s="209"/>
      <c r="P2" s="207"/>
      <c r="Q2" s="209"/>
      <c r="R2" s="207"/>
      <c r="S2" s="209"/>
      <c r="T2" s="207"/>
      <c r="U2" s="209"/>
      <c r="V2" s="207"/>
      <c r="W2" s="209"/>
      <c r="X2" s="209"/>
      <c r="Y2" s="207"/>
      <c r="Z2" s="207"/>
      <c r="AA2" s="207"/>
      <c r="AB2" s="209"/>
      <c r="AC2" s="207"/>
      <c r="AD2" s="209"/>
      <c r="AE2" s="209"/>
      <c r="AF2" s="207"/>
      <c r="AG2" s="209"/>
      <c r="AH2" s="207"/>
      <c r="AI2" s="207"/>
      <c r="AJ2" s="207"/>
      <c r="AK2" s="207"/>
      <c r="AL2" s="207"/>
      <c r="AM2" s="207"/>
      <c r="AN2" s="207"/>
      <c r="AO2" s="207"/>
      <c r="AP2" s="207"/>
      <c r="AQ2" s="207"/>
      <c r="AR2" s="207"/>
      <c r="AS2" s="207"/>
      <c r="AT2" s="207"/>
      <c r="AU2" s="207"/>
    </row>
    <row r="3" spans="1:47" ht="3.75" customHeight="1"/>
    <row r="4" spans="1:47" ht="18" customHeight="1">
      <c r="A4" s="101"/>
      <c r="B4" s="102">
        <f>基本データ入力!L9</f>
        <v>0</v>
      </c>
      <c r="C4" s="103"/>
      <c r="D4" s="546" t="str">
        <f>基本データ入力!D5</f>
        <v>R6年度宮城県マスターズ水泳大会G21</v>
      </c>
      <c r="E4" s="546"/>
      <c r="F4" s="546"/>
      <c r="G4" s="546"/>
      <c r="H4" s="546"/>
      <c r="I4" s="546"/>
      <c r="J4" s="546"/>
      <c r="K4" s="551" t="s">
        <v>243</v>
      </c>
      <c r="L4" s="551"/>
      <c r="M4" s="551"/>
      <c r="N4" s="551"/>
      <c r="O4" s="551"/>
      <c r="P4" s="551"/>
      <c r="Q4" s="551"/>
      <c r="R4" s="551"/>
      <c r="S4" s="551"/>
      <c r="T4" s="113"/>
      <c r="U4" s="113"/>
      <c r="V4" s="548" t="s">
        <v>227</v>
      </c>
      <c r="W4" s="548"/>
      <c r="X4" s="548"/>
      <c r="Y4" s="548"/>
      <c r="Z4" s="548"/>
      <c r="AA4" s="548"/>
      <c r="AB4" s="548"/>
      <c r="AC4" s="548"/>
      <c r="AD4" s="548"/>
      <c r="AE4" s="548"/>
      <c r="AF4" s="548"/>
      <c r="AG4" s="548"/>
      <c r="AH4" s="548"/>
      <c r="AI4" s="548"/>
      <c r="AJ4" s="548"/>
      <c r="AK4" s="548"/>
      <c r="AL4" s="548" t="s">
        <v>316</v>
      </c>
      <c r="AM4" s="548"/>
      <c r="AN4" s="113">
        <f>基本データ入力!$E$7</f>
        <v>6</v>
      </c>
      <c r="AO4" s="114" t="s">
        <v>27</v>
      </c>
      <c r="AP4" s="114"/>
      <c r="AQ4" s="113">
        <f>基本データ入力!$G$7</f>
        <v>10</v>
      </c>
      <c r="AR4" s="114" t="s">
        <v>58</v>
      </c>
      <c r="AS4" s="113">
        <f>基本データ入力!$I$7</f>
        <v>27</v>
      </c>
      <c r="AT4" s="114" t="s">
        <v>28</v>
      </c>
    </row>
    <row r="5" spans="1:47" ht="3.75" customHeight="1" thickBot="1">
      <c r="A5" s="104"/>
      <c r="B5" s="105"/>
      <c r="C5" s="106"/>
      <c r="D5" s="104"/>
      <c r="E5" s="104"/>
      <c r="F5" s="104"/>
      <c r="G5" s="104"/>
      <c r="H5" s="104"/>
      <c r="I5" s="104"/>
      <c r="J5" s="104"/>
      <c r="K5" s="41"/>
      <c r="L5" s="104"/>
      <c r="M5" s="115"/>
      <c r="N5" s="115"/>
      <c r="O5" s="115"/>
      <c r="P5" s="115"/>
      <c r="Q5" s="115"/>
      <c r="R5" s="38"/>
      <c r="S5" s="115"/>
      <c r="T5" s="121"/>
      <c r="U5" s="115"/>
      <c r="V5" s="121"/>
      <c r="W5" s="115"/>
      <c r="X5" s="115"/>
      <c r="Y5" s="113"/>
      <c r="Z5" s="113"/>
      <c r="AA5" s="38"/>
      <c r="AB5" s="115"/>
      <c r="AC5" s="121"/>
      <c r="AD5" s="115"/>
      <c r="AE5" s="115"/>
      <c r="AF5" s="121"/>
      <c r="AG5" s="115"/>
      <c r="AH5" s="113"/>
      <c r="AI5" s="113"/>
      <c r="AJ5" s="113"/>
      <c r="AK5" s="113"/>
      <c r="AL5" s="113"/>
      <c r="AM5" s="113"/>
      <c r="AN5" s="113"/>
      <c r="AO5" s="113"/>
      <c r="AP5" s="113"/>
      <c r="AQ5" s="113"/>
      <c r="AR5" s="113"/>
      <c r="AS5" s="113"/>
      <c r="AT5" s="113"/>
    </row>
    <row r="6" spans="1:47" ht="24" customHeight="1" thickBot="1">
      <c r="A6" s="567" t="s">
        <v>197</v>
      </c>
      <c r="B6" s="568"/>
      <c r="C6" s="571" t="str">
        <f>基本データ入力!$D$10</f>
        <v/>
      </c>
      <c r="D6" s="572"/>
      <c r="E6" s="572"/>
      <c r="F6" s="572"/>
      <c r="G6" s="572"/>
      <c r="H6" s="573"/>
      <c r="I6" s="115"/>
      <c r="J6" s="115"/>
      <c r="K6" s="576" t="s">
        <v>203</v>
      </c>
      <c r="L6" s="576"/>
      <c r="M6" s="576"/>
      <c r="N6" s="576"/>
      <c r="O6" s="576"/>
      <c r="P6" s="576"/>
      <c r="Q6" s="576"/>
      <c r="R6" s="576"/>
      <c r="S6" s="576"/>
      <c r="T6" s="576"/>
      <c r="U6" s="576"/>
      <c r="V6" s="576"/>
      <c r="W6" s="576"/>
      <c r="X6" s="576"/>
      <c r="Y6" s="576"/>
      <c r="Z6" s="576"/>
      <c r="AA6" s="576"/>
      <c r="AB6" s="576"/>
      <c r="AC6" s="576"/>
      <c r="AD6" s="576"/>
      <c r="AE6" s="576"/>
      <c r="AF6" s="576"/>
      <c r="AG6" s="576"/>
      <c r="AH6" s="576"/>
      <c r="AI6" s="578" t="s">
        <v>228</v>
      </c>
      <c r="AJ6" s="578"/>
      <c r="AK6" s="578"/>
      <c r="AL6" s="578"/>
      <c r="AM6" s="552">
        <f>基本データ入力!$D$15</f>
        <v>0</v>
      </c>
      <c r="AN6" s="552"/>
      <c r="AO6" s="552"/>
      <c r="AP6" s="552"/>
      <c r="AQ6" s="552"/>
      <c r="AR6" s="552"/>
      <c r="AS6" s="552"/>
      <c r="AT6" s="113" t="s">
        <v>117</v>
      </c>
    </row>
    <row r="7" spans="1:47" ht="18" customHeight="1">
      <c r="A7" s="107" t="s">
        <v>201</v>
      </c>
      <c r="B7" s="108"/>
      <c r="C7" s="577" t="str">
        <f>基本データ入力!$D$11</f>
        <v/>
      </c>
      <c r="D7" s="577"/>
      <c r="E7" s="577"/>
      <c r="F7" s="577"/>
      <c r="G7" s="577"/>
      <c r="H7" s="577"/>
      <c r="I7" s="577"/>
      <c r="J7" s="577"/>
      <c r="K7" s="159" t="s">
        <v>204</v>
      </c>
      <c r="L7" s="547">
        <f>基本データ入力!$D$17</f>
        <v>0</v>
      </c>
      <c r="M7" s="547"/>
      <c r="N7" s="547"/>
      <c r="O7" s="547"/>
      <c r="P7" s="550" t="s">
        <v>117</v>
      </c>
      <c r="Q7" s="550"/>
      <c r="R7" s="117"/>
      <c r="S7" s="555"/>
      <c r="T7" s="555"/>
      <c r="U7" s="555"/>
      <c r="V7" s="555"/>
      <c r="W7" s="555"/>
      <c r="X7" s="555"/>
      <c r="Y7" s="555"/>
      <c r="Z7" s="555"/>
      <c r="AA7" s="555"/>
      <c r="AB7" s="555"/>
      <c r="AC7" s="555"/>
      <c r="AD7" s="555"/>
      <c r="AE7" s="555"/>
      <c r="AF7" s="555"/>
      <c r="AG7" s="555"/>
      <c r="AH7" s="555"/>
      <c r="AI7" s="564"/>
      <c r="AJ7" s="564"/>
      <c r="AK7" s="564"/>
      <c r="AL7" s="564"/>
      <c r="AM7" s="585"/>
      <c r="AN7" s="585"/>
      <c r="AO7" s="118"/>
      <c r="AP7" s="118"/>
      <c r="AQ7" s="118"/>
      <c r="AR7" s="118"/>
      <c r="AS7" s="118"/>
      <c r="AT7" s="118"/>
    </row>
    <row r="8" spans="1:47" ht="18" customHeight="1">
      <c r="A8" s="109" t="s">
        <v>202</v>
      </c>
      <c r="B8" s="109"/>
      <c r="C8" s="574">
        <f>基本データ入力!$D$13</f>
        <v>0</v>
      </c>
      <c r="D8" s="575"/>
      <c r="E8" s="112" t="s">
        <v>174</v>
      </c>
      <c r="F8" s="112"/>
      <c r="G8" s="553">
        <f>基本データ入力!$J$13</f>
        <v>0</v>
      </c>
      <c r="H8" s="554"/>
      <c r="I8" s="554"/>
      <c r="J8" s="554"/>
      <c r="K8" s="116"/>
      <c r="L8" s="547"/>
      <c r="M8" s="547"/>
      <c r="N8" s="547"/>
      <c r="O8" s="547"/>
      <c r="P8" s="550"/>
      <c r="Q8" s="550"/>
      <c r="R8" s="117"/>
      <c r="S8" s="555"/>
      <c r="T8" s="555"/>
      <c r="U8" s="555"/>
      <c r="V8" s="555"/>
      <c r="W8" s="555"/>
      <c r="X8" s="555"/>
      <c r="Y8" s="555"/>
      <c r="Z8" s="555"/>
      <c r="AA8" s="555"/>
      <c r="AB8" s="555"/>
      <c r="AC8" s="555"/>
      <c r="AD8" s="555"/>
      <c r="AE8" s="555"/>
      <c r="AF8" s="555"/>
      <c r="AG8" s="555"/>
      <c r="AH8" s="555"/>
      <c r="AI8" s="564"/>
      <c r="AJ8" s="564"/>
      <c r="AK8" s="564"/>
      <c r="AL8" s="564"/>
      <c r="AM8" s="549"/>
      <c r="AN8" s="549"/>
      <c r="AO8" s="119"/>
      <c r="AP8" s="119"/>
      <c r="AQ8" s="119"/>
      <c r="AR8" s="119"/>
      <c r="AS8" s="119"/>
      <c r="AT8" s="119"/>
    </row>
    <row r="9" spans="1:47" ht="15" customHeight="1">
      <c r="A9" s="110"/>
      <c r="B9" s="111"/>
      <c r="C9" s="111"/>
      <c r="D9" s="107"/>
      <c r="E9" s="107"/>
      <c r="F9" s="107"/>
      <c r="G9" s="107"/>
      <c r="H9" s="107"/>
      <c r="I9" s="107"/>
      <c r="J9" s="107"/>
      <c r="K9" s="114"/>
      <c r="L9" s="107"/>
      <c r="M9" s="563" t="s">
        <v>205</v>
      </c>
      <c r="N9" s="563"/>
      <c r="O9" s="563"/>
      <c r="P9" s="563"/>
      <c r="Q9" s="563"/>
      <c r="R9" s="566">
        <f>基本データ入力!$D$23</f>
        <v>0</v>
      </c>
      <c r="S9" s="566"/>
      <c r="T9" s="566"/>
      <c r="U9" s="566"/>
      <c r="V9" s="566"/>
      <c r="W9" s="566"/>
      <c r="X9" s="566"/>
      <c r="Y9" s="566"/>
      <c r="Z9" s="566"/>
      <c r="AA9" s="566"/>
      <c r="AB9" s="566"/>
      <c r="AC9" s="566"/>
      <c r="AD9" s="566"/>
      <c r="AE9" s="566"/>
      <c r="AF9" s="566"/>
      <c r="AG9" s="566"/>
      <c r="AH9" s="566"/>
      <c r="AI9" s="120"/>
      <c r="AJ9" s="120"/>
      <c r="AK9" s="565"/>
      <c r="AL9" s="565"/>
      <c r="AM9" s="565"/>
      <c r="AN9" s="565"/>
      <c r="AO9" s="565"/>
      <c r="AP9" s="565"/>
      <c r="AQ9" s="565"/>
      <c r="AR9" s="565"/>
      <c r="AS9" s="565"/>
      <c r="AT9" s="565"/>
    </row>
    <row r="10" spans="1:47" ht="5.0999999999999996" customHeight="1" thickBot="1">
      <c r="A10" s="113"/>
      <c r="B10" s="114"/>
      <c r="C10" s="114"/>
      <c r="D10" s="114"/>
      <c r="E10" s="114"/>
      <c r="F10" s="114"/>
      <c r="G10" s="114"/>
      <c r="H10" s="115"/>
      <c r="I10" s="115"/>
      <c r="J10" s="115"/>
      <c r="K10" s="114"/>
      <c r="L10" s="113"/>
      <c r="M10" s="115"/>
      <c r="N10" s="113"/>
      <c r="O10" s="115"/>
      <c r="P10" s="113"/>
      <c r="Q10" s="115"/>
      <c r="R10" s="113"/>
      <c r="S10" s="115"/>
      <c r="T10" s="113"/>
      <c r="U10" s="115"/>
      <c r="V10" s="113"/>
      <c r="W10" s="115"/>
      <c r="X10" s="115"/>
      <c r="Y10" s="113"/>
      <c r="Z10" s="113"/>
      <c r="AA10" s="113"/>
      <c r="AB10" s="115"/>
      <c r="AC10" s="113"/>
      <c r="AD10" s="115"/>
      <c r="AE10" s="115"/>
      <c r="AF10" s="113"/>
      <c r="AG10" s="115"/>
      <c r="AH10" s="113"/>
      <c r="AI10" s="113"/>
      <c r="AJ10" s="113"/>
      <c r="AK10" s="113"/>
      <c r="AL10" s="113"/>
      <c r="AM10" s="113"/>
      <c r="AN10" s="110"/>
      <c r="AO10" s="110"/>
      <c r="AP10" s="110"/>
      <c r="AQ10" s="110"/>
      <c r="AR10" s="110"/>
      <c r="AS10" s="110"/>
      <c r="AT10" s="110"/>
    </row>
    <row r="11" spans="1:47" ht="11.25" customHeight="1">
      <c r="A11" s="595"/>
      <c r="B11" s="597" t="s">
        <v>55</v>
      </c>
      <c r="C11" s="598"/>
      <c r="D11" s="590" t="s">
        <v>56</v>
      </c>
      <c r="E11" s="590" t="s">
        <v>4</v>
      </c>
      <c r="F11" s="601" t="s">
        <v>210</v>
      </c>
      <c r="G11" s="586" t="s">
        <v>3</v>
      </c>
      <c r="H11" s="590" t="s">
        <v>57</v>
      </c>
      <c r="I11" s="590"/>
      <c r="J11" s="590"/>
      <c r="K11" s="66" t="s">
        <v>217</v>
      </c>
      <c r="L11" s="593" t="s">
        <v>65</v>
      </c>
      <c r="M11" s="590"/>
      <c r="N11" s="590"/>
      <c r="O11" s="590"/>
      <c r="P11" s="590"/>
      <c r="Q11" s="594"/>
      <c r="R11" s="593" t="s">
        <v>66</v>
      </c>
      <c r="S11" s="590"/>
      <c r="T11" s="590"/>
      <c r="U11" s="590"/>
      <c r="V11" s="590"/>
      <c r="W11" s="594"/>
      <c r="X11" s="593"/>
      <c r="Y11" s="590"/>
      <c r="Z11" s="590"/>
      <c r="AA11" s="590"/>
      <c r="AB11" s="590"/>
      <c r="AC11" s="594"/>
      <c r="AD11" s="50"/>
      <c r="AE11" s="50"/>
      <c r="AF11" s="52"/>
      <c r="AG11" s="52"/>
      <c r="AH11" s="569" t="s">
        <v>176</v>
      </c>
      <c r="AI11" s="570"/>
      <c r="AJ11" s="591" t="s">
        <v>178</v>
      </c>
      <c r="AK11" s="113"/>
      <c r="AL11" s="579" t="s">
        <v>67</v>
      </c>
      <c r="AM11" s="580"/>
      <c r="AN11" s="580"/>
      <c r="AO11" s="580"/>
      <c r="AP11" s="580"/>
      <c r="AQ11" s="580"/>
      <c r="AR11" s="580"/>
      <c r="AS11" s="580"/>
      <c r="AT11" s="580"/>
      <c r="AU11" s="581"/>
    </row>
    <row r="12" spans="1:47" ht="11.25" customHeight="1" thickBot="1">
      <c r="A12" s="596"/>
      <c r="B12" s="599"/>
      <c r="C12" s="600"/>
      <c r="D12" s="588"/>
      <c r="E12" s="588"/>
      <c r="F12" s="602"/>
      <c r="G12" s="587"/>
      <c r="H12" s="67" t="s">
        <v>27</v>
      </c>
      <c r="I12" s="68" t="s">
        <v>58</v>
      </c>
      <c r="J12" s="69" t="s">
        <v>28</v>
      </c>
      <c r="K12" s="70" t="s">
        <v>218</v>
      </c>
      <c r="L12" s="71" t="s">
        <v>63</v>
      </c>
      <c r="M12" s="588" t="s">
        <v>61</v>
      </c>
      <c r="N12" s="588"/>
      <c r="O12" s="588"/>
      <c r="P12" s="588"/>
      <c r="Q12" s="589"/>
      <c r="R12" s="71" t="s">
        <v>64</v>
      </c>
      <c r="S12" s="588" t="s">
        <v>62</v>
      </c>
      <c r="T12" s="588"/>
      <c r="U12" s="588"/>
      <c r="V12" s="588"/>
      <c r="W12" s="589"/>
      <c r="X12" s="71"/>
      <c r="Y12" s="588"/>
      <c r="Z12" s="588"/>
      <c r="AA12" s="588"/>
      <c r="AB12" s="588"/>
      <c r="AC12" s="589"/>
      <c r="AD12" s="50"/>
      <c r="AE12" s="50"/>
      <c r="AF12" s="52"/>
      <c r="AG12" s="52"/>
      <c r="AH12" s="87" t="s">
        <v>175</v>
      </c>
      <c r="AI12" s="90" t="s">
        <v>177</v>
      </c>
      <c r="AJ12" s="592"/>
      <c r="AK12" s="113"/>
      <c r="AL12" s="582"/>
      <c r="AM12" s="583"/>
      <c r="AN12" s="583"/>
      <c r="AO12" s="583"/>
      <c r="AP12" s="583"/>
      <c r="AQ12" s="583"/>
      <c r="AR12" s="583"/>
      <c r="AS12" s="583"/>
      <c r="AT12" s="583"/>
      <c r="AU12" s="584"/>
    </row>
    <row r="13" spans="1:47" ht="14.1" customHeight="1" thickBot="1">
      <c r="A13" s="48">
        <v>1</v>
      </c>
      <c r="B13" s="532">
        <f>'個人種目エントリー（男子用）'!B8</f>
        <v>0</v>
      </c>
      <c r="C13" s="533"/>
      <c r="D13" s="85">
        <f>'個人種目エントリー（男子用）'!C8</f>
        <v>0</v>
      </c>
      <c r="E13" s="304" t="str">
        <f>'個人種目エントリー（男子用）'!A8</f>
        <v>男子</v>
      </c>
      <c r="F13" s="40">
        <f>'個人種目エントリー（男子用）'!G8</f>
        <v>0</v>
      </c>
      <c r="G13" s="37">
        <f>'個人種目エントリー（男子用）'!H8</f>
        <v>0</v>
      </c>
      <c r="H13" s="42" t="str">
        <f>IF('個人種目エントリー（男子用）'!B8="","",ASC('個人種目エントリー（男子用）'!D8))</f>
        <v/>
      </c>
      <c r="I13" s="34" t="str">
        <f>IF('個人種目エントリー（男子用）'!B8="","",ASC('個人種目エントリー（男子用）'!E8))</f>
        <v/>
      </c>
      <c r="J13" s="39" t="str">
        <f>IF('個人種目エントリー（男子用）'!B8="","",ASC('個人種目エントリー（男子用）'!F8))</f>
        <v/>
      </c>
      <c r="K13" s="146" t="str">
        <f>IF('個人種目エントリー（男子用）'!B8="","",IF('個人種目エントリー（男子用）'!I8&lt;9,"01",IF('個人種目エントリー（男子用）'!I8&lt;11,"02",IF('個人種目エントリー（男子用）'!I8&lt;13,"03",IF('個人種目エントリー（男子用）'!I8&lt;15,"04",IF('個人種目エントリー（男子用）'!I8&gt;14,"05",""))))))</f>
        <v/>
      </c>
      <c r="L13" s="57" t="str">
        <f>IF('個人種目エントリー（男子用）'!B8="","",'個人種目エントリー（男子用）'!K8&amp;'個人種目エントリー（男子用）'!L8&amp;'個人種目エントリー（男子用）'!M8)</f>
        <v/>
      </c>
      <c r="M13" s="44">
        <f>IF('個人種目エントリー（男子用）'!$B8=" "," ",'個人種目エントリー（男子用）'!N8)</f>
        <v>0</v>
      </c>
      <c r="N13" s="45" t="s">
        <v>59</v>
      </c>
      <c r="O13" s="43">
        <f>IF('個人種目エントリー（男子用）'!$B8=" "," ",'個人種目エントリー（男子用）'!O8)</f>
        <v>0</v>
      </c>
      <c r="P13" s="45" t="s">
        <v>60</v>
      </c>
      <c r="Q13" s="47">
        <f>IF('個人種目エントリー（男子用）'!$B8=" "," ",'個人種目エントリー（男子用）'!P8)</f>
        <v>0</v>
      </c>
      <c r="R13" s="57" t="str">
        <f>IF('個人種目エントリー（男子用）'!B8="","",'個人種目エントリー（男子用）'!Q8&amp;'個人種目エントリー（男子用）'!R8&amp;'個人種目エントリー（男子用）'!S8)</f>
        <v/>
      </c>
      <c r="S13" s="33">
        <f>IF('個人種目エントリー（男子用）'!$B8=" "," ",'個人種目エントリー（男子用）'!T8)</f>
        <v>0</v>
      </c>
      <c r="T13" s="46" t="s">
        <v>59</v>
      </c>
      <c r="U13" s="43">
        <f>IF('個人種目エントリー（男子用）'!$B8=" "," ",'個人種目エントリー（男子用）'!U8)</f>
        <v>0</v>
      </c>
      <c r="V13" s="46" t="s">
        <v>60</v>
      </c>
      <c r="W13" s="47">
        <f>IF('個人種目エントリー（男子用）'!$B8=" "," ",'個人種目エントリー（男子用）'!V8)</f>
        <v>0</v>
      </c>
      <c r="X13" s="57" t="str">
        <f>IF('個人種目エントリー（男子用）'!K8="","",'個人種目エントリー（男子用）'!W8&amp;'個人種目エントリー（男子用）'!X8&amp;'個人種目エントリー（男子用）'!Y8)</f>
        <v/>
      </c>
      <c r="Y13" s="33">
        <f>IF('個人種目エントリー（男子用）'!$B8=" "," ",'個人種目エントリー（男子用）'!Z8)</f>
        <v>0</v>
      </c>
      <c r="Z13" s="46" t="s">
        <v>59</v>
      </c>
      <c r="AA13" s="43">
        <f>IF('個人種目エントリー（男子用）'!$B8=" "," ",'個人種目エントリー（男子用）'!AA8)</f>
        <v>0</v>
      </c>
      <c r="AB13" s="46" t="s">
        <v>60</v>
      </c>
      <c r="AC13" s="47">
        <f>IF('個人種目エントリー（男子用）'!$B8=" "," ",'個人種目エントリー（男子用）'!AB8)</f>
        <v>0</v>
      </c>
      <c r="AD13" s="51">
        <f>IF(E13="男子",1,IF(E13="女子",2,""))</f>
        <v>1</v>
      </c>
      <c r="AE13" s="51" t="str">
        <f>L13&amp;AD13</f>
        <v>1</v>
      </c>
      <c r="AF13" s="52" t="str">
        <f>R13&amp;AD13</f>
        <v>1</v>
      </c>
      <c r="AG13" s="52" t="str">
        <f>X13&amp;AD13</f>
        <v>1</v>
      </c>
      <c r="AH13" s="86">
        <f>IF('個人種目エントリー（男子用）'!$B8=" "," ",'個人種目エントリー（男子用）'!AC8)</f>
        <v>0</v>
      </c>
      <c r="AI13" s="91">
        <f>IF('個人種目エントリー（男子用）'!$B8=" "," ",'個人種目エントリー（男子用）'!AD8)</f>
        <v>0</v>
      </c>
      <c r="AJ13" s="92"/>
      <c r="AK13" s="113"/>
      <c r="AL13" s="611" t="s">
        <v>212</v>
      </c>
      <c r="AM13" s="604"/>
      <c r="AN13" s="604"/>
      <c r="AO13" s="144" t="s">
        <v>213</v>
      </c>
      <c r="AP13" s="144" t="s">
        <v>2</v>
      </c>
      <c r="AQ13" s="604" t="s">
        <v>214</v>
      </c>
      <c r="AR13" s="604"/>
      <c r="AS13" s="604"/>
      <c r="AT13" s="604"/>
      <c r="AU13" s="142" t="s">
        <v>215</v>
      </c>
    </row>
    <row r="14" spans="1:47" ht="14.1" customHeight="1">
      <c r="A14" s="49">
        <v>2</v>
      </c>
      <c r="B14" s="532">
        <f>'個人種目エントリー（男子用）'!B9</f>
        <v>0</v>
      </c>
      <c r="C14" s="533"/>
      <c r="D14" s="85">
        <f>'個人種目エントリー（男子用）'!C9</f>
        <v>0</v>
      </c>
      <c r="E14" s="304" t="str">
        <f>'個人種目エントリー（男子用）'!A9</f>
        <v>男子</v>
      </c>
      <c r="F14" s="40">
        <f>'個人種目エントリー（男子用）'!G9</f>
        <v>0</v>
      </c>
      <c r="G14" s="37">
        <f>'個人種目エントリー（男子用）'!H9</f>
        <v>0</v>
      </c>
      <c r="H14" s="42" t="str">
        <f>IF('個人種目エントリー（男子用）'!B9="","",ASC('個人種目エントリー（男子用）'!D9))</f>
        <v/>
      </c>
      <c r="I14" s="34" t="str">
        <f>IF('個人種目エントリー（男子用）'!B9="","",ASC('個人種目エントリー（男子用）'!E9))</f>
        <v/>
      </c>
      <c r="J14" s="39" t="str">
        <f>IF('個人種目エントリー（男子用）'!B9="","",ASC('個人種目エントリー（男子用）'!F9))</f>
        <v/>
      </c>
      <c r="K14" s="146" t="str">
        <f>IF('個人種目エントリー（男子用）'!B9="","",IF('個人種目エントリー（男子用）'!I9&lt;9,"01",IF('個人種目エントリー（男子用）'!I9&lt;11,"02",IF('個人種目エントリー（男子用）'!I9&lt;13,"03",IF('個人種目エントリー（男子用）'!I9&lt;15,"04",IF('個人種目エントリー（男子用）'!I9&gt;14,"05",""))))))</f>
        <v/>
      </c>
      <c r="L14" s="57" t="str">
        <f>IF('個人種目エントリー（男子用）'!B9="","",'個人種目エントリー（男子用）'!K9&amp;'個人種目エントリー（男子用）'!L9&amp;'個人種目エントリー（男子用）'!M9)</f>
        <v/>
      </c>
      <c r="M14" s="44">
        <f>IF('個人種目エントリー（男子用）'!$B9=" "," ",'個人種目エントリー（男子用）'!N9)</f>
        <v>0</v>
      </c>
      <c r="N14" s="45" t="s">
        <v>59</v>
      </c>
      <c r="O14" s="43">
        <f>IF('個人種目エントリー（男子用）'!$B9=" "," ",'個人種目エントリー（男子用）'!O9)</f>
        <v>0</v>
      </c>
      <c r="P14" s="45" t="s">
        <v>60</v>
      </c>
      <c r="Q14" s="47">
        <f>IF('個人種目エントリー（男子用）'!$B9=" "," ",'個人種目エントリー（男子用）'!P9)</f>
        <v>0</v>
      </c>
      <c r="R14" s="57" t="str">
        <f>IF('個人種目エントリー（男子用）'!B9="","",'個人種目エントリー（男子用）'!Q9&amp;'個人種目エントリー（男子用）'!R9&amp;'個人種目エントリー（男子用）'!S9)</f>
        <v/>
      </c>
      <c r="S14" s="33">
        <f>IF('個人種目エントリー（男子用）'!$B9=" "," ",'個人種目エントリー（男子用）'!T9)</f>
        <v>0</v>
      </c>
      <c r="T14" s="46" t="s">
        <v>59</v>
      </c>
      <c r="U14" s="43">
        <f>IF('個人種目エントリー（男子用）'!$B9=" "," ",'個人種目エントリー（男子用）'!U9)</f>
        <v>0</v>
      </c>
      <c r="V14" s="46" t="s">
        <v>60</v>
      </c>
      <c r="W14" s="47">
        <f>IF('個人種目エントリー（男子用）'!$B9=" "," ",'個人種目エントリー（男子用）'!V9)</f>
        <v>0</v>
      </c>
      <c r="X14" s="57" t="str">
        <f>IF('個人種目エントリー（男子用）'!K9="","",'個人種目エントリー（男子用）'!W9&amp;'個人種目エントリー（男子用）'!X9&amp;'個人種目エントリー（男子用）'!Y9)</f>
        <v/>
      </c>
      <c r="Y14" s="33">
        <f>IF('個人種目エントリー（男子用）'!$B9=" "," ",'個人種目エントリー（男子用）'!Z9)</f>
        <v>0</v>
      </c>
      <c r="Z14" s="46" t="s">
        <v>59</v>
      </c>
      <c r="AA14" s="43">
        <f>IF('個人種目エントリー（男子用）'!$B9=" "," ",'個人種目エントリー（男子用）'!AA9)</f>
        <v>0</v>
      </c>
      <c r="AB14" s="46" t="s">
        <v>60</v>
      </c>
      <c r="AC14" s="47">
        <f>IF('個人種目エントリー（男子用）'!$B9=" "," ",'個人種目エントリー（男子用）'!AB9)</f>
        <v>0</v>
      </c>
      <c r="AD14" s="51">
        <f t="shared" ref="AD14:AD62" si="0">IF(E14="男子",1,IF(E14="女子",2,""))</f>
        <v>1</v>
      </c>
      <c r="AE14" s="51" t="str">
        <f>L14&amp;AD14</f>
        <v>1</v>
      </c>
      <c r="AF14" s="52" t="str">
        <f>R14&amp;AD14</f>
        <v>1</v>
      </c>
      <c r="AG14" s="52" t="str">
        <f>X14&amp;AD14</f>
        <v>1</v>
      </c>
      <c r="AH14" s="86">
        <f>IF('個人種目エントリー（男子用）'!$B9=" "," ",'個人種目エントリー（男子用）'!AC9)</f>
        <v>0</v>
      </c>
      <c r="AI14" s="91">
        <f>IF('個人種目エントリー（男子用）'!$B9=" "," ",'個人種目エントリー（男子用）'!AD9)</f>
        <v>0</v>
      </c>
      <c r="AJ14" s="92"/>
      <c r="AK14" s="152" t="str">
        <f>AL14&amp;AO14&amp;"子"&amp;AP14</f>
        <v>子</v>
      </c>
      <c r="AL14" s="605" t="str">
        <f>IF(リレーエントリー男子!F10="","",リレーエントリー男子!C10)</f>
        <v/>
      </c>
      <c r="AM14" s="606"/>
      <c r="AN14" s="607"/>
      <c r="AO14" s="84" t="str">
        <f>IF(リレーエントリー男子!F10="","",LEFT(リレーエントリー男子!D10,1))</f>
        <v/>
      </c>
      <c r="AP14" s="84" t="str">
        <f>IF(リレーエントリー男子!G10="","",リレーエントリー男子!E10)</f>
        <v/>
      </c>
      <c r="AQ14" s="608" t="str">
        <f>IF(リレーエントリー男子!B10="","",リレーエントリー男子!F10&amp;"分"&amp;リレーエントリー男子!G10&amp;"秒"&amp;リレーエントリー男子!H10)</f>
        <v/>
      </c>
      <c r="AR14" s="609"/>
      <c r="AS14" s="609"/>
      <c r="AT14" s="610"/>
      <c r="AU14" s="143" t="str">
        <f>IF(リレーエントリー男子!F10="","",リレーエントリー男子!I10)</f>
        <v/>
      </c>
    </row>
    <row r="15" spans="1:47" ht="14.1" customHeight="1">
      <c r="A15" s="49">
        <v>3</v>
      </c>
      <c r="B15" s="532">
        <f>'個人種目エントリー（男子用）'!B10</f>
        <v>0</v>
      </c>
      <c r="C15" s="533"/>
      <c r="D15" s="85">
        <f>'個人種目エントリー（男子用）'!C10</f>
        <v>0</v>
      </c>
      <c r="E15" s="304" t="str">
        <f>'個人種目エントリー（男子用）'!A10</f>
        <v>男子</v>
      </c>
      <c r="F15" s="40">
        <f>'個人種目エントリー（男子用）'!G10</f>
        <v>0</v>
      </c>
      <c r="G15" s="37">
        <f>'個人種目エントリー（男子用）'!H10</f>
        <v>0</v>
      </c>
      <c r="H15" s="42" t="str">
        <f>IF('個人種目エントリー（男子用）'!B10="","",ASC('個人種目エントリー（男子用）'!D10))</f>
        <v/>
      </c>
      <c r="I15" s="34" t="str">
        <f>IF('個人種目エントリー（男子用）'!B10="","",ASC('個人種目エントリー（男子用）'!E10))</f>
        <v/>
      </c>
      <c r="J15" s="39" t="str">
        <f>IF('個人種目エントリー（男子用）'!B10="","",ASC('個人種目エントリー（男子用）'!F10))</f>
        <v/>
      </c>
      <c r="K15" s="146" t="str">
        <f>IF('個人種目エントリー（男子用）'!B10="","",IF('個人種目エントリー（男子用）'!I10&lt;9,"01",IF('個人種目エントリー（男子用）'!I10&lt;11,"02",IF('個人種目エントリー（男子用）'!I10&lt;13,"03",IF('個人種目エントリー（男子用）'!I10&lt;15,"04",IF('個人種目エントリー（男子用）'!I10&gt;14,"05",""))))))</f>
        <v/>
      </c>
      <c r="L15" s="57" t="str">
        <f>IF('個人種目エントリー（男子用）'!B10="","",'個人種目エントリー（男子用）'!K10&amp;'個人種目エントリー（男子用）'!L10&amp;'個人種目エントリー（男子用）'!M10)</f>
        <v/>
      </c>
      <c r="M15" s="44">
        <f>IF('個人種目エントリー（男子用）'!$B10=" "," ",'個人種目エントリー（男子用）'!N10)</f>
        <v>0</v>
      </c>
      <c r="N15" s="45" t="s">
        <v>59</v>
      </c>
      <c r="O15" s="43">
        <f>IF('個人種目エントリー（男子用）'!$B10=" "," ",'個人種目エントリー（男子用）'!O10)</f>
        <v>0</v>
      </c>
      <c r="P15" s="45" t="s">
        <v>60</v>
      </c>
      <c r="Q15" s="47">
        <f>IF('個人種目エントリー（男子用）'!$B10=" "," ",'個人種目エントリー（男子用）'!P10)</f>
        <v>0</v>
      </c>
      <c r="R15" s="57" t="str">
        <f>IF('個人種目エントリー（男子用）'!B10="","",'個人種目エントリー（男子用）'!Q10&amp;'個人種目エントリー（男子用）'!R10&amp;'個人種目エントリー（男子用）'!S10)</f>
        <v/>
      </c>
      <c r="S15" s="33">
        <f>IF('個人種目エントリー（男子用）'!$B10=" "," ",'個人種目エントリー（男子用）'!T10)</f>
        <v>0</v>
      </c>
      <c r="T15" s="46" t="s">
        <v>59</v>
      </c>
      <c r="U15" s="43">
        <f>IF('個人種目エントリー（男子用）'!$B10=" "," ",'個人種目エントリー（男子用）'!U10)</f>
        <v>0</v>
      </c>
      <c r="V15" s="46" t="s">
        <v>60</v>
      </c>
      <c r="W15" s="47">
        <f>IF('個人種目エントリー（男子用）'!$B10=" "," ",'個人種目エントリー（男子用）'!V10)</f>
        <v>0</v>
      </c>
      <c r="X15" s="57" t="str">
        <f>IF('個人種目エントリー（男子用）'!K10="","",'個人種目エントリー（男子用）'!W10&amp;'個人種目エントリー（男子用）'!X10&amp;'個人種目エントリー（男子用）'!Y10)</f>
        <v/>
      </c>
      <c r="Y15" s="33">
        <f>IF('個人種目エントリー（男子用）'!$B10=" "," ",'個人種目エントリー（男子用）'!Z10)</f>
        <v>0</v>
      </c>
      <c r="Z15" s="46" t="s">
        <v>59</v>
      </c>
      <c r="AA15" s="43">
        <f>IF('個人種目エントリー（男子用）'!$B10=" "," ",'個人種目エントリー（男子用）'!AA10)</f>
        <v>0</v>
      </c>
      <c r="AB15" s="46" t="s">
        <v>60</v>
      </c>
      <c r="AC15" s="47">
        <f>IF('個人種目エントリー（男子用）'!$B10=" "," ",'個人種目エントリー（男子用）'!AB10)</f>
        <v>0</v>
      </c>
      <c r="AD15" s="51">
        <f t="shared" si="0"/>
        <v>1</v>
      </c>
      <c r="AE15" s="51" t="str">
        <f>L15&amp;AD15</f>
        <v>1</v>
      </c>
      <c r="AF15" s="52" t="str">
        <f t="shared" ref="AF15:AF25" si="1">R15&amp;AD15</f>
        <v>1</v>
      </c>
      <c r="AG15" s="52" t="str">
        <f>X15&amp;AD15</f>
        <v>1</v>
      </c>
      <c r="AH15" s="86">
        <f>IF('個人種目エントリー（男子用）'!$B10=" "," ",'個人種目エントリー（男子用）'!AC10)</f>
        <v>0</v>
      </c>
      <c r="AI15" s="91">
        <f>IF('個人種目エントリー（男子用）'!$B10=" "," ",'個人種目エントリー（男子用）'!AD10)</f>
        <v>0</v>
      </c>
      <c r="AJ15" s="92"/>
      <c r="AK15" s="152" t="str">
        <f>AL15&amp;AO15&amp;"子"&amp;AP15</f>
        <v>子</v>
      </c>
      <c r="AL15" s="529" t="str">
        <f>IF(リレーエントリー男子!F11="","",リレーエントリー男子!C11)</f>
        <v/>
      </c>
      <c r="AM15" s="530"/>
      <c r="AN15" s="531"/>
      <c r="AO15" s="84" t="str">
        <f>IF(リレーエントリー男子!F11="","",LEFT(リレーエントリー男子!D11,1))</f>
        <v/>
      </c>
      <c r="AP15" s="84" t="str">
        <f>IF(リレーエントリー男子!G11="","",リレーエントリー男子!E11)</f>
        <v/>
      </c>
      <c r="AQ15" s="526" t="str">
        <f>IF(リレーエントリー男子!B11="","",リレーエントリー男子!F11&amp;"分"&amp;リレーエントリー男子!G11&amp;"秒"&amp;リレーエントリー男子!H11)</f>
        <v/>
      </c>
      <c r="AR15" s="527"/>
      <c r="AS15" s="527"/>
      <c r="AT15" s="528"/>
      <c r="AU15" s="143" t="str">
        <f>IF(リレーエントリー男子!F11="","",リレーエントリー男子!I11)</f>
        <v/>
      </c>
    </row>
    <row r="16" spans="1:47" ht="14.1" customHeight="1">
      <c r="A16" s="49">
        <v>4</v>
      </c>
      <c r="B16" s="532">
        <f>'個人種目エントリー（男子用）'!B11</f>
        <v>0</v>
      </c>
      <c r="C16" s="533"/>
      <c r="D16" s="85">
        <f>'個人種目エントリー（男子用）'!C11</f>
        <v>0</v>
      </c>
      <c r="E16" s="304" t="str">
        <f>'個人種目エントリー（男子用）'!A11</f>
        <v>男子</v>
      </c>
      <c r="F16" s="40">
        <f>'個人種目エントリー（男子用）'!G11</f>
        <v>0</v>
      </c>
      <c r="G16" s="37">
        <f>'個人種目エントリー（男子用）'!H11</f>
        <v>0</v>
      </c>
      <c r="H16" s="42" t="str">
        <f>IF('個人種目エントリー（男子用）'!B11="","",ASC('個人種目エントリー（男子用）'!D11))</f>
        <v/>
      </c>
      <c r="I16" s="34" t="str">
        <f>IF('個人種目エントリー（男子用）'!B11="","",ASC('個人種目エントリー（男子用）'!E11))</f>
        <v/>
      </c>
      <c r="J16" s="39" t="str">
        <f>IF('個人種目エントリー（男子用）'!B11="","",ASC('個人種目エントリー（男子用）'!F11))</f>
        <v/>
      </c>
      <c r="K16" s="146" t="str">
        <f>IF('個人種目エントリー（男子用）'!B11="","",IF('個人種目エントリー（男子用）'!I11&lt;9,"01",IF('個人種目エントリー（男子用）'!I11&lt;11,"02",IF('個人種目エントリー（男子用）'!I11&lt;13,"03",IF('個人種目エントリー（男子用）'!I11&lt;15,"04",IF('個人種目エントリー（男子用）'!I11&gt;14,"05",""))))))</f>
        <v/>
      </c>
      <c r="L16" s="57" t="str">
        <f>IF('個人種目エントリー（男子用）'!B11="","",'個人種目エントリー（男子用）'!K11&amp;'個人種目エントリー（男子用）'!L11&amp;'個人種目エントリー（男子用）'!M11)</f>
        <v/>
      </c>
      <c r="M16" s="44">
        <f>IF('個人種目エントリー（男子用）'!$B11=" "," ",'個人種目エントリー（男子用）'!N11)</f>
        <v>0</v>
      </c>
      <c r="N16" s="45" t="s">
        <v>59</v>
      </c>
      <c r="O16" s="43">
        <f>IF('個人種目エントリー（男子用）'!$B11=" "," ",'個人種目エントリー（男子用）'!O11)</f>
        <v>0</v>
      </c>
      <c r="P16" s="45" t="s">
        <v>60</v>
      </c>
      <c r="Q16" s="47">
        <f>IF('個人種目エントリー（男子用）'!$B11=" "," ",'個人種目エントリー（男子用）'!P11)</f>
        <v>0</v>
      </c>
      <c r="R16" s="57" t="str">
        <f>IF('個人種目エントリー（男子用）'!B11="","",'個人種目エントリー（男子用）'!Q11&amp;'個人種目エントリー（男子用）'!R11&amp;'個人種目エントリー（男子用）'!S11)</f>
        <v/>
      </c>
      <c r="S16" s="33">
        <f>IF('個人種目エントリー（男子用）'!$B11=" "," ",'個人種目エントリー（男子用）'!T11)</f>
        <v>0</v>
      </c>
      <c r="T16" s="46" t="s">
        <v>59</v>
      </c>
      <c r="U16" s="43">
        <f>IF('個人種目エントリー（男子用）'!$B11=" "," ",'個人種目エントリー（男子用）'!U11)</f>
        <v>0</v>
      </c>
      <c r="V16" s="46" t="s">
        <v>60</v>
      </c>
      <c r="W16" s="47">
        <f>IF('個人種目エントリー（男子用）'!$B11=" "," ",'個人種目エントリー（男子用）'!V11)</f>
        <v>0</v>
      </c>
      <c r="X16" s="57"/>
      <c r="Y16" s="33">
        <f>IF('個人種目エントリー（男子用）'!$B11=" "," ",'個人種目エントリー（男子用）'!Z11)</f>
        <v>0</v>
      </c>
      <c r="Z16" s="46" t="s">
        <v>59</v>
      </c>
      <c r="AA16" s="43">
        <f>IF('個人種目エントリー（男子用）'!$B11=" "," ",'個人種目エントリー（男子用）'!AA11)</f>
        <v>0</v>
      </c>
      <c r="AB16" s="46" t="s">
        <v>60</v>
      </c>
      <c r="AC16" s="47">
        <f>IF('個人種目エントリー（男子用）'!$B11=" "," ",'個人種目エントリー（男子用）'!AB11)</f>
        <v>0</v>
      </c>
      <c r="AD16" s="51">
        <f t="shared" si="0"/>
        <v>1</v>
      </c>
      <c r="AE16" s="51" t="str">
        <f t="shared" ref="AE16:AE62" si="2">L16&amp;AD16</f>
        <v>1</v>
      </c>
      <c r="AF16" s="52" t="str">
        <f t="shared" si="1"/>
        <v>1</v>
      </c>
      <c r="AG16" s="52" t="str">
        <f t="shared" ref="AG16:AG62" si="3">X16&amp;AD16</f>
        <v>1</v>
      </c>
      <c r="AH16" s="86">
        <f>IF('個人種目エントリー（男子用）'!$B11=" "," ",'個人種目エントリー（男子用）'!AC11)</f>
        <v>0</v>
      </c>
      <c r="AI16" s="91">
        <f>IF('個人種目エントリー（男子用）'!$B11=" "," ",'個人種目エントリー（男子用）'!AD11)</f>
        <v>0</v>
      </c>
      <c r="AJ16" s="92"/>
      <c r="AK16" s="152" t="str">
        <f t="shared" ref="AK16:AK25" si="4">AL16&amp;AO16&amp;"子"&amp;AP16</f>
        <v>子</v>
      </c>
      <c r="AL16" s="529" t="str">
        <f>IF(リレーエントリー男子!F12="","",リレーエントリー男子!C12)</f>
        <v/>
      </c>
      <c r="AM16" s="530"/>
      <c r="AN16" s="531"/>
      <c r="AO16" s="84" t="str">
        <f>IF(リレーエントリー男子!F12="","",LEFT(リレーエントリー男子!D12,1))</f>
        <v/>
      </c>
      <c r="AP16" s="84" t="str">
        <f>IF(リレーエントリー男子!G12="","",リレーエントリー男子!E12)</f>
        <v/>
      </c>
      <c r="AQ16" s="526" t="str">
        <f>IF(リレーエントリー男子!B12="","",リレーエントリー男子!F12&amp;"分"&amp;リレーエントリー男子!G12&amp;"秒"&amp;リレーエントリー男子!H12)</f>
        <v/>
      </c>
      <c r="AR16" s="527"/>
      <c r="AS16" s="527"/>
      <c r="AT16" s="528"/>
      <c r="AU16" s="143" t="str">
        <f>IF(リレーエントリー男子!F12="","",リレーエントリー男子!I12)</f>
        <v/>
      </c>
    </row>
    <row r="17" spans="1:47" ht="14.1" customHeight="1">
      <c r="A17" s="49">
        <v>5</v>
      </c>
      <c r="B17" s="562">
        <f>'個人種目エントリー（男子用）'!B12</f>
        <v>0</v>
      </c>
      <c r="C17" s="533"/>
      <c r="D17" s="167">
        <f>'個人種目エントリー（男子用）'!C12</f>
        <v>0</v>
      </c>
      <c r="E17" s="304" t="str">
        <f>'個人種目エントリー（男子用）'!A12</f>
        <v>男子</v>
      </c>
      <c r="F17" s="40">
        <f>'個人種目エントリー（男子用）'!G12</f>
        <v>0</v>
      </c>
      <c r="G17" s="37">
        <f>'個人種目エントリー（男子用）'!H12</f>
        <v>0</v>
      </c>
      <c r="H17" s="42" t="str">
        <f>IF('個人種目エントリー（男子用）'!B12="","",ASC('個人種目エントリー（男子用）'!D12))</f>
        <v/>
      </c>
      <c r="I17" s="34" t="str">
        <f>IF('個人種目エントリー（男子用）'!B12="","",ASC('個人種目エントリー（男子用）'!E12))</f>
        <v/>
      </c>
      <c r="J17" s="39" t="str">
        <f>IF('個人種目エントリー（男子用）'!B12="","",ASC('個人種目エントリー（男子用）'!F12))</f>
        <v/>
      </c>
      <c r="K17" s="146" t="str">
        <f>IF('個人種目エントリー（男子用）'!B12="","",IF('個人種目エントリー（男子用）'!I12&lt;9,"01",IF('個人種目エントリー（男子用）'!I12&lt;11,"02",IF('個人種目エントリー（男子用）'!I12&lt;13,"03",IF('個人種目エントリー（男子用）'!I12&lt;15,"04",IF('個人種目エントリー（男子用）'!I12&gt;14,"05",""))))))</f>
        <v/>
      </c>
      <c r="L17" s="57" t="str">
        <f>IF('個人種目エントリー（男子用）'!B12="","",'個人種目エントリー（男子用）'!K12&amp;'個人種目エントリー（男子用）'!L12&amp;'個人種目エントリー（男子用）'!M12)</f>
        <v/>
      </c>
      <c r="M17" s="44">
        <f>IF('個人種目エントリー（男子用）'!$B12=" "," ",'個人種目エントリー（男子用）'!N12)</f>
        <v>0</v>
      </c>
      <c r="N17" s="45" t="s">
        <v>59</v>
      </c>
      <c r="O17" s="43">
        <f>IF('個人種目エントリー（男子用）'!$B12=" "," ",'個人種目エントリー（男子用）'!O12)</f>
        <v>0</v>
      </c>
      <c r="P17" s="45" t="s">
        <v>60</v>
      </c>
      <c r="Q17" s="47">
        <f>IF('個人種目エントリー（男子用）'!$B12=" "," ",'個人種目エントリー（男子用）'!P12)</f>
        <v>0</v>
      </c>
      <c r="R17" s="57" t="str">
        <f>IF('個人種目エントリー（男子用）'!B12="","",'個人種目エントリー（男子用）'!Q12&amp;'個人種目エントリー（男子用）'!R12&amp;'個人種目エントリー（男子用）'!S12)</f>
        <v/>
      </c>
      <c r="S17" s="33">
        <f>IF('個人種目エントリー（男子用）'!$B12=" "," ",'個人種目エントリー（男子用）'!T12)</f>
        <v>0</v>
      </c>
      <c r="T17" s="46" t="s">
        <v>59</v>
      </c>
      <c r="U17" s="43">
        <f>IF('個人種目エントリー（男子用）'!$B12=" "," ",'個人種目エントリー（男子用）'!U12)</f>
        <v>0</v>
      </c>
      <c r="V17" s="46" t="s">
        <v>60</v>
      </c>
      <c r="W17" s="47">
        <f>IF('個人種目エントリー（男子用）'!$B12=" "," ",'個人種目エントリー（男子用）'!V12)</f>
        <v>0</v>
      </c>
      <c r="X17" s="57"/>
      <c r="Y17" s="33">
        <f>IF('個人種目エントリー（男子用）'!$B12=" "," ",'個人種目エントリー（男子用）'!Z12)</f>
        <v>0</v>
      </c>
      <c r="Z17" s="46" t="s">
        <v>59</v>
      </c>
      <c r="AA17" s="43">
        <f>IF('個人種目エントリー（男子用）'!$B12=" "," ",'個人種目エントリー（男子用）'!AA12)</f>
        <v>0</v>
      </c>
      <c r="AB17" s="46" t="s">
        <v>60</v>
      </c>
      <c r="AC17" s="47">
        <f>IF('個人種目エントリー（男子用）'!$B12=" "," ",'個人種目エントリー（男子用）'!AB12)</f>
        <v>0</v>
      </c>
      <c r="AD17" s="51">
        <f t="shared" si="0"/>
        <v>1</v>
      </c>
      <c r="AE17" s="51" t="str">
        <f t="shared" si="2"/>
        <v>1</v>
      </c>
      <c r="AF17" s="52" t="str">
        <f t="shared" si="1"/>
        <v>1</v>
      </c>
      <c r="AG17" s="52" t="str">
        <f t="shared" si="3"/>
        <v>1</v>
      </c>
      <c r="AH17" s="86">
        <f>IF('個人種目エントリー（男子用）'!$B12=" "," ",'個人種目エントリー（男子用）'!AC12)</f>
        <v>0</v>
      </c>
      <c r="AI17" s="91">
        <f>IF('個人種目エントリー（男子用）'!$B12=" "," ",'個人種目エントリー（男子用）'!AD12)</f>
        <v>0</v>
      </c>
      <c r="AJ17" s="92"/>
      <c r="AK17" s="152" t="str">
        <f t="shared" si="4"/>
        <v>子</v>
      </c>
      <c r="AL17" s="529" t="str">
        <f>IF(リレーエントリー男子!F13="","",リレーエントリー男子!C13)</f>
        <v/>
      </c>
      <c r="AM17" s="530"/>
      <c r="AN17" s="531"/>
      <c r="AO17" s="84" t="str">
        <f>IF(リレーエントリー男子!F13="","",LEFT(リレーエントリー男子!D13,1))</f>
        <v/>
      </c>
      <c r="AP17" s="84" t="str">
        <f>IF(リレーエントリー男子!G13="","",リレーエントリー男子!E13)</f>
        <v/>
      </c>
      <c r="AQ17" s="526" t="str">
        <f>IF(リレーエントリー男子!B13="","",リレーエントリー男子!F13&amp;"分"&amp;リレーエントリー男子!G13&amp;"秒"&amp;リレーエントリー男子!H13)</f>
        <v/>
      </c>
      <c r="AR17" s="527"/>
      <c r="AS17" s="527"/>
      <c r="AT17" s="528"/>
      <c r="AU17" s="143" t="str">
        <f>IF(リレーエントリー男子!F13="","",リレーエントリー男子!I13)</f>
        <v/>
      </c>
    </row>
    <row r="18" spans="1:47" ht="14.1" customHeight="1">
      <c r="A18" s="49">
        <v>6</v>
      </c>
      <c r="B18" s="562">
        <f>'個人種目エントリー（男子用）'!B13</f>
        <v>0</v>
      </c>
      <c r="C18" s="533"/>
      <c r="D18" s="167">
        <f>'個人種目エントリー（男子用）'!C13</f>
        <v>0</v>
      </c>
      <c r="E18" s="304" t="str">
        <f>'個人種目エントリー（男子用）'!A13</f>
        <v>男子</v>
      </c>
      <c r="F18" s="40">
        <f>'個人種目エントリー（男子用）'!G13</f>
        <v>0</v>
      </c>
      <c r="G18" s="37">
        <f>'個人種目エントリー（男子用）'!H13</f>
        <v>0</v>
      </c>
      <c r="H18" s="42" t="str">
        <f>IF('個人種目エントリー（男子用）'!B13="","",ASC('個人種目エントリー（男子用）'!D13))</f>
        <v/>
      </c>
      <c r="I18" s="34" t="str">
        <f>IF('個人種目エントリー（男子用）'!B13="","",ASC('個人種目エントリー（男子用）'!E13))</f>
        <v/>
      </c>
      <c r="J18" s="39" t="str">
        <f>IF('個人種目エントリー（男子用）'!B13="","",ASC('個人種目エントリー（男子用）'!F13))</f>
        <v/>
      </c>
      <c r="K18" s="146" t="str">
        <f>IF('個人種目エントリー（男子用）'!B13="","",IF('個人種目エントリー（男子用）'!I13&lt;9,"01",IF('個人種目エントリー（男子用）'!I13&lt;11,"02",IF('個人種目エントリー（男子用）'!I13&lt;13,"03",IF('個人種目エントリー（男子用）'!I13&lt;15,"04",IF('個人種目エントリー（男子用）'!I13&gt;14,"05",""))))))</f>
        <v/>
      </c>
      <c r="L18" s="57" t="str">
        <f>IF('個人種目エントリー（男子用）'!B13="","",'個人種目エントリー（男子用）'!K13&amp;'個人種目エントリー（男子用）'!L13&amp;'個人種目エントリー（男子用）'!M13)</f>
        <v/>
      </c>
      <c r="M18" s="44">
        <f>IF('個人種目エントリー（男子用）'!$B13=" "," ",'個人種目エントリー（男子用）'!N13)</f>
        <v>0</v>
      </c>
      <c r="N18" s="45" t="s">
        <v>59</v>
      </c>
      <c r="O18" s="43">
        <f>IF('個人種目エントリー（男子用）'!$B13=" "," ",'個人種目エントリー（男子用）'!O13)</f>
        <v>0</v>
      </c>
      <c r="P18" s="45" t="s">
        <v>60</v>
      </c>
      <c r="Q18" s="47">
        <f>IF('個人種目エントリー（男子用）'!$B13=" "," ",'個人種目エントリー（男子用）'!P13)</f>
        <v>0</v>
      </c>
      <c r="R18" s="57" t="str">
        <f>IF('個人種目エントリー（男子用）'!B13="","",'個人種目エントリー（男子用）'!Q13&amp;'個人種目エントリー（男子用）'!R13&amp;'個人種目エントリー（男子用）'!S13)</f>
        <v/>
      </c>
      <c r="S18" s="33">
        <f>IF('個人種目エントリー（男子用）'!$B13=" "," ",'個人種目エントリー（男子用）'!T13)</f>
        <v>0</v>
      </c>
      <c r="T18" s="46" t="s">
        <v>59</v>
      </c>
      <c r="U18" s="43">
        <f>IF('個人種目エントリー（男子用）'!$B13=" "," ",'個人種目エントリー（男子用）'!U13)</f>
        <v>0</v>
      </c>
      <c r="V18" s="46" t="s">
        <v>60</v>
      </c>
      <c r="W18" s="47">
        <f>IF('個人種目エントリー（男子用）'!$B13=" "," ",'個人種目エントリー（男子用）'!V13)</f>
        <v>0</v>
      </c>
      <c r="X18" s="57" t="str">
        <f>IF('個人種目エントリー（男子用）'!K13="","",'個人種目エントリー（男子用）'!W13&amp;'個人種目エントリー（男子用）'!X13&amp;'個人種目エントリー（男子用）'!Y13)</f>
        <v/>
      </c>
      <c r="Y18" s="33">
        <f>IF('個人種目エントリー（男子用）'!$B13=" "," ",'個人種目エントリー（男子用）'!Z13)</f>
        <v>0</v>
      </c>
      <c r="Z18" s="46" t="s">
        <v>59</v>
      </c>
      <c r="AA18" s="43">
        <f>IF('個人種目エントリー（男子用）'!$B13=" "," ",'個人種目エントリー（男子用）'!AA13)</f>
        <v>0</v>
      </c>
      <c r="AB18" s="46" t="s">
        <v>60</v>
      </c>
      <c r="AC18" s="47">
        <f>IF('個人種目エントリー（男子用）'!$B13=" "," ",'個人種目エントリー（男子用）'!AB13)</f>
        <v>0</v>
      </c>
      <c r="AD18" s="51">
        <f t="shared" si="0"/>
        <v>1</v>
      </c>
      <c r="AE18" s="51" t="str">
        <f t="shared" si="2"/>
        <v>1</v>
      </c>
      <c r="AF18" s="52" t="str">
        <f t="shared" si="1"/>
        <v>1</v>
      </c>
      <c r="AG18" s="52" t="str">
        <f t="shared" si="3"/>
        <v>1</v>
      </c>
      <c r="AH18" s="86">
        <f>IF('個人種目エントリー（男子用）'!$B13=" "," ",'個人種目エントリー（男子用）'!AC13)</f>
        <v>0</v>
      </c>
      <c r="AI18" s="91">
        <f>IF('個人種目エントリー（男子用）'!$B13=" "," ",'個人種目エントリー（男子用）'!AD13)</f>
        <v>0</v>
      </c>
      <c r="AJ18" s="92"/>
      <c r="AK18" s="152" t="str">
        <f t="shared" si="4"/>
        <v>子</v>
      </c>
      <c r="AL18" s="529" t="str">
        <f>IF(リレーエントリー男子!F14="","",リレーエントリー男子!C14)</f>
        <v/>
      </c>
      <c r="AM18" s="530"/>
      <c r="AN18" s="531"/>
      <c r="AO18" s="84" t="str">
        <f>IF(リレーエントリー男子!F14="","",LEFT(リレーエントリー男子!D14,1))</f>
        <v/>
      </c>
      <c r="AP18" s="84" t="str">
        <f>IF(リレーエントリー男子!G14="","",リレーエントリー男子!E14)</f>
        <v/>
      </c>
      <c r="AQ18" s="526" t="str">
        <f>IF(リレーエントリー男子!B14="","",リレーエントリー男子!F14&amp;"分"&amp;リレーエントリー男子!G14&amp;"秒"&amp;リレーエントリー男子!H14)</f>
        <v/>
      </c>
      <c r="AR18" s="527"/>
      <c r="AS18" s="527"/>
      <c r="AT18" s="528"/>
      <c r="AU18" s="143" t="str">
        <f>IF(リレーエントリー男子!F14="","",リレーエントリー男子!I14)</f>
        <v/>
      </c>
    </row>
    <row r="19" spans="1:47" ht="14.1" customHeight="1">
      <c r="A19" s="49">
        <v>7</v>
      </c>
      <c r="B19" s="562">
        <f>'個人種目エントリー（男子用）'!B14</f>
        <v>0</v>
      </c>
      <c r="C19" s="533"/>
      <c r="D19" s="167">
        <f>'個人種目エントリー（男子用）'!C14</f>
        <v>0</v>
      </c>
      <c r="E19" s="304" t="str">
        <f>'個人種目エントリー（男子用）'!A14</f>
        <v>男子</v>
      </c>
      <c r="F19" s="40">
        <f>'個人種目エントリー（男子用）'!G14</f>
        <v>0</v>
      </c>
      <c r="G19" s="37">
        <f>'個人種目エントリー（男子用）'!H14</f>
        <v>0</v>
      </c>
      <c r="H19" s="42" t="str">
        <f>IF('個人種目エントリー（男子用）'!B14="","",ASC('個人種目エントリー（男子用）'!D14))</f>
        <v/>
      </c>
      <c r="I19" s="34" t="str">
        <f>IF('個人種目エントリー（男子用）'!B14="","",ASC('個人種目エントリー（男子用）'!E14))</f>
        <v/>
      </c>
      <c r="J19" s="39" t="str">
        <f>IF('個人種目エントリー（男子用）'!B14="","",ASC('個人種目エントリー（男子用）'!F14))</f>
        <v/>
      </c>
      <c r="K19" s="146" t="str">
        <f>IF('個人種目エントリー（男子用）'!B14="","",IF('個人種目エントリー（男子用）'!I14&lt;9,"01",IF('個人種目エントリー（男子用）'!I14&lt;11,"02",IF('個人種目エントリー（男子用）'!I14&lt;13,"03",IF('個人種目エントリー（男子用）'!I14&lt;15,"04",IF('個人種目エントリー（男子用）'!I14&gt;14,"05",""))))))</f>
        <v/>
      </c>
      <c r="L19" s="57" t="str">
        <f>IF('個人種目エントリー（男子用）'!B14="","",'個人種目エントリー（男子用）'!K14&amp;'個人種目エントリー（男子用）'!L14&amp;'個人種目エントリー（男子用）'!M14)</f>
        <v/>
      </c>
      <c r="M19" s="44">
        <f>IF('個人種目エントリー（男子用）'!$B14=" "," ",'個人種目エントリー（男子用）'!N14)</f>
        <v>0</v>
      </c>
      <c r="N19" s="45" t="s">
        <v>59</v>
      </c>
      <c r="O19" s="43">
        <f>IF('個人種目エントリー（男子用）'!$B14=" "," ",'個人種目エントリー（男子用）'!O14)</f>
        <v>0</v>
      </c>
      <c r="P19" s="45" t="s">
        <v>60</v>
      </c>
      <c r="Q19" s="47">
        <f>IF('個人種目エントリー（男子用）'!$B14=" "," ",'個人種目エントリー（男子用）'!P14)</f>
        <v>0</v>
      </c>
      <c r="R19" s="57" t="str">
        <f>IF('個人種目エントリー（男子用）'!B14="","",'個人種目エントリー（男子用）'!Q14&amp;'個人種目エントリー（男子用）'!R14&amp;'個人種目エントリー（男子用）'!S14)</f>
        <v/>
      </c>
      <c r="S19" s="33">
        <f>IF('個人種目エントリー（男子用）'!$B14=" "," ",'個人種目エントリー（男子用）'!T14)</f>
        <v>0</v>
      </c>
      <c r="T19" s="46" t="s">
        <v>59</v>
      </c>
      <c r="U19" s="43">
        <f>IF('個人種目エントリー（男子用）'!$B14=" "," ",'個人種目エントリー（男子用）'!U14)</f>
        <v>0</v>
      </c>
      <c r="V19" s="46" t="s">
        <v>60</v>
      </c>
      <c r="W19" s="47">
        <f>IF('個人種目エントリー（男子用）'!$B14=" "," ",'個人種目エントリー（男子用）'!V14)</f>
        <v>0</v>
      </c>
      <c r="X19" s="57" t="str">
        <f>IF('個人種目エントリー（男子用）'!K14="","",'個人種目エントリー（男子用）'!W14&amp;'個人種目エントリー（男子用）'!X14&amp;'個人種目エントリー（男子用）'!Y14)</f>
        <v/>
      </c>
      <c r="Y19" s="33">
        <f>IF('個人種目エントリー（男子用）'!$B14=" "," ",'個人種目エントリー（男子用）'!Z14)</f>
        <v>0</v>
      </c>
      <c r="Z19" s="46" t="s">
        <v>59</v>
      </c>
      <c r="AA19" s="43">
        <f>IF('個人種目エントリー（男子用）'!$B14=" "," ",'個人種目エントリー（男子用）'!AA14)</f>
        <v>0</v>
      </c>
      <c r="AB19" s="46" t="s">
        <v>60</v>
      </c>
      <c r="AC19" s="47">
        <f>IF('個人種目エントリー（男子用）'!$B14=" "," ",'個人種目エントリー（男子用）'!AB14)</f>
        <v>0</v>
      </c>
      <c r="AD19" s="51">
        <f t="shared" si="0"/>
        <v>1</v>
      </c>
      <c r="AE19" s="51" t="str">
        <f t="shared" si="2"/>
        <v>1</v>
      </c>
      <c r="AF19" s="52" t="str">
        <f t="shared" si="1"/>
        <v>1</v>
      </c>
      <c r="AG19" s="52" t="str">
        <f t="shared" si="3"/>
        <v>1</v>
      </c>
      <c r="AH19" s="86">
        <f>IF('個人種目エントリー（男子用）'!$B14=" "," ",'個人種目エントリー（男子用）'!AC14)</f>
        <v>0</v>
      </c>
      <c r="AI19" s="91">
        <f>IF('個人種目エントリー（男子用）'!$B14=" "," ",'個人種目エントリー（男子用）'!AD14)</f>
        <v>0</v>
      </c>
      <c r="AJ19" s="92"/>
      <c r="AK19" s="152" t="str">
        <f t="shared" si="4"/>
        <v>子</v>
      </c>
      <c r="AL19" s="529" t="str">
        <f>IF(リレーエントリー男子!F15="","",リレーエントリー男子!C15)</f>
        <v/>
      </c>
      <c r="AM19" s="530"/>
      <c r="AN19" s="531"/>
      <c r="AO19" s="84" t="str">
        <f>IF(リレーエントリー男子!F15="","",LEFT(リレーエントリー男子!D15,1))</f>
        <v/>
      </c>
      <c r="AP19" s="84" t="str">
        <f>IF(リレーエントリー男子!G15="","",リレーエントリー男子!E15)</f>
        <v/>
      </c>
      <c r="AQ19" s="526" t="str">
        <f>IF(リレーエントリー男子!B15="","",リレーエントリー男子!F15&amp;"分"&amp;リレーエントリー男子!G15&amp;"秒"&amp;リレーエントリー男子!H15)</f>
        <v/>
      </c>
      <c r="AR19" s="527"/>
      <c r="AS19" s="527"/>
      <c r="AT19" s="528"/>
      <c r="AU19" s="143" t="str">
        <f>IF(リレーエントリー男子!F15="","",リレーエントリー男子!I15)</f>
        <v/>
      </c>
    </row>
    <row r="20" spans="1:47" ht="14.1" customHeight="1">
      <c r="A20" s="49">
        <v>8</v>
      </c>
      <c r="B20" s="562">
        <f>'個人種目エントリー（男子用）'!B15</f>
        <v>0</v>
      </c>
      <c r="C20" s="533"/>
      <c r="D20" s="167">
        <f>'個人種目エントリー（男子用）'!C15</f>
        <v>0</v>
      </c>
      <c r="E20" s="304" t="str">
        <f>'個人種目エントリー（男子用）'!A15</f>
        <v>男子</v>
      </c>
      <c r="F20" s="40">
        <f>'個人種目エントリー（男子用）'!G15</f>
        <v>0</v>
      </c>
      <c r="G20" s="37">
        <f>'個人種目エントリー（男子用）'!H15</f>
        <v>0</v>
      </c>
      <c r="H20" s="42" t="str">
        <f>IF('個人種目エントリー（男子用）'!B15="","",ASC('個人種目エントリー（男子用）'!D15))</f>
        <v/>
      </c>
      <c r="I20" s="34" t="str">
        <f>IF('個人種目エントリー（男子用）'!B15="","",ASC('個人種目エントリー（男子用）'!E15))</f>
        <v/>
      </c>
      <c r="J20" s="39" t="str">
        <f>IF('個人種目エントリー（男子用）'!B15="","",ASC('個人種目エントリー（男子用）'!F15))</f>
        <v/>
      </c>
      <c r="K20" s="146" t="str">
        <f>IF('個人種目エントリー（男子用）'!B15="","",IF('個人種目エントリー（男子用）'!I15&lt;9,"01",IF('個人種目エントリー（男子用）'!I15&lt;11,"02",IF('個人種目エントリー（男子用）'!I15&lt;13,"03",IF('個人種目エントリー（男子用）'!I15&lt;15,"04",IF('個人種目エントリー（男子用）'!I15&gt;14,"05",""))))))</f>
        <v/>
      </c>
      <c r="L20" s="57" t="str">
        <f>IF('個人種目エントリー（男子用）'!B15="","",'個人種目エントリー（男子用）'!K15&amp;'個人種目エントリー（男子用）'!L15&amp;'個人種目エントリー（男子用）'!M15)</f>
        <v/>
      </c>
      <c r="M20" s="44">
        <f>IF('個人種目エントリー（男子用）'!$B15=" "," ",'個人種目エントリー（男子用）'!N15)</f>
        <v>0</v>
      </c>
      <c r="N20" s="45" t="s">
        <v>59</v>
      </c>
      <c r="O20" s="43">
        <f>IF('個人種目エントリー（男子用）'!$B15=" "," ",'個人種目エントリー（男子用）'!O15)</f>
        <v>0</v>
      </c>
      <c r="P20" s="45" t="s">
        <v>60</v>
      </c>
      <c r="Q20" s="47">
        <f>IF('個人種目エントリー（男子用）'!$B15=" "," ",'個人種目エントリー（男子用）'!P15)</f>
        <v>0</v>
      </c>
      <c r="R20" s="57" t="str">
        <f>IF('個人種目エントリー（男子用）'!B15="","",'個人種目エントリー（男子用）'!Q15&amp;'個人種目エントリー（男子用）'!R15&amp;'個人種目エントリー（男子用）'!S15)</f>
        <v/>
      </c>
      <c r="S20" s="33">
        <f>IF('個人種目エントリー（男子用）'!$B15=" "," ",'個人種目エントリー（男子用）'!T15)</f>
        <v>0</v>
      </c>
      <c r="T20" s="46" t="s">
        <v>59</v>
      </c>
      <c r="U20" s="43">
        <f>IF('個人種目エントリー（男子用）'!$B15=" "," ",'個人種目エントリー（男子用）'!U15)</f>
        <v>0</v>
      </c>
      <c r="V20" s="46" t="s">
        <v>60</v>
      </c>
      <c r="W20" s="47">
        <f>IF('個人種目エントリー（男子用）'!$B15=" "," ",'個人種目エントリー（男子用）'!V15)</f>
        <v>0</v>
      </c>
      <c r="X20" s="57" t="str">
        <f>IF('個人種目エントリー（男子用）'!K15="","",'個人種目エントリー（男子用）'!W15&amp;'個人種目エントリー（男子用）'!X15&amp;'個人種目エントリー（男子用）'!Y15)</f>
        <v/>
      </c>
      <c r="Y20" s="33">
        <f>IF('個人種目エントリー（男子用）'!$B15=" "," ",'個人種目エントリー（男子用）'!Z15)</f>
        <v>0</v>
      </c>
      <c r="Z20" s="46" t="s">
        <v>59</v>
      </c>
      <c r="AA20" s="43">
        <f>IF('個人種目エントリー（男子用）'!$B15=" "," ",'個人種目エントリー（男子用）'!AA15)</f>
        <v>0</v>
      </c>
      <c r="AB20" s="46" t="s">
        <v>60</v>
      </c>
      <c r="AC20" s="47">
        <f>IF('個人種目エントリー（男子用）'!$B15=" "," ",'個人種目エントリー（男子用）'!AB15)</f>
        <v>0</v>
      </c>
      <c r="AD20" s="51">
        <f t="shared" si="0"/>
        <v>1</v>
      </c>
      <c r="AE20" s="51" t="str">
        <f t="shared" si="2"/>
        <v>1</v>
      </c>
      <c r="AF20" s="52" t="str">
        <f t="shared" si="1"/>
        <v>1</v>
      </c>
      <c r="AG20" s="52" t="str">
        <f t="shared" si="3"/>
        <v>1</v>
      </c>
      <c r="AH20" s="86">
        <f>IF('個人種目エントリー（男子用）'!$B15=" "," ",'個人種目エントリー（男子用）'!AC15)</f>
        <v>0</v>
      </c>
      <c r="AI20" s="91">
        <f>IF('個人種目エントリー（男子用）'!$B15=" "," ",'個人種目エントリー（男子用）'!AD15)</f>
        <v>0</v>
      </c>
      <c r="AJ20" s="92"/>
      <c r="AK20" s="152" t="str">
        <f t="shared" si="4"/>
        <v>子</v>
      </c>
      <c r="AL20" s="529" t="str">
        <f>IF(リレーエントリー男子!F16="","",リレーエントリー男子!C16)</f>
        <v/>
      </c>
      <c r="AM20" s="530"/>
      <c r="AN20" s="531"/>
      <c r="AO20" s="84" t="str">
        <f>IF(リレーエントリー男子!F16="","",LEFT(リレーエントリー男子!D16,1))</f>
        <v/>
      </c>
      <c r="AP20" s="84" t="str">
        <f>IF(リレーエントリー男子!G16="","",リレーエントリー男子!E16)</f>
        <v/>
      </c>
      <c r="AQ20" s="526" t="str">
        <f>IF(リレーエントリー男子!B16="","",リレーエントリー男子!F16&amp;"分"&amp;リレーエントリー男子!G16&amp;"秒"&amp;リレーエントリー男子!H16)</f>
        <v/>
      </c>
      <c r="AR20" s="527"/>
      <c r="AS20" s="527"/>
      <c r="AT20" s="528"/>
      <c r="AU20" s="143" t="str">
        <f>IF(リレーエントリー男子!F16="","",リレーエントリー男子!I16)</f>
        <v/>
      </c>
    </row>
    <row r="21" spans="1:47" ht="14.1" customHeight="1">
      <c r="A21" s="49">
        <v>9</v>
      </c>
      <c r="B21" s="562">
        <f>'個人種目エントリー（男子用）'!B16</f>
        <v>0</v>
      </c>
      <c r="C21" s="533"/>
      <c r="D21" s="167">
        <f>'個人種目エントリー（男子用）'!C16</f>
        <v>0</v>
      </c>
      <c r="E21" s="304" t="str">
        <f>'個人種目エントリー（男子用）'!A16</f>
        <v>男子</v>
      </c>
      <c r="F21" s="40">
        <f>'個人種目エントリー（男子用）'!G16</f>
        <v>0</v>
      </c>
      <c r="G21" s="37">
        <f>'個人種目エントリー（男子用）'!H16</f>
        <v>0</v>
      </c>
      <c r="H21" s="42" t="str">
        <f>IF('個人種目エントリー（男子用）'!B16="","",ASC('個人種目エントリー（男子用）'!D16))</f>
        <v/>
      </c>
      <c r="I21" s="34" t="str">
        <f>IF('個人種目エントリー（男子用）'!B16="","",ASC('個人種目エントリー（男子用）'!E16))</f>
        <v/>
      </c>
      <c r="J21" s="39" t="str">
        <f>IF('個人種目エントリー（男子用）'!B16="","",ASC('個人種目エントリー（男子用）'!F16))</f>
        <v/>
      </c>
      <c r="K21" s="146" t="str">
        <f>IF('個人種目エントリー（男子用）'!B16="","",IF('個人種目エントリー（男子用）'!I16&lt;9,"01",IF('個人種目エントリー（男子用）'!I16&lt;11,"02",IF('個人種目エントリー（男子用）'!I16&lt;13,"03",IF('個人種目エントリー（男子用）'!I16&lt;15,"04",IF('個人種目エントリー（男子用）'!I16&gt;14,"05",""))))))</f>
        <v/>
      </c>
      <c r="L21" s="57" t="str">
        <f>IF('個人種目エントリー（男子用）'!B16="","",'個人種目エントリー（男子用）'!K16&amp;'個人種目エントリー（男子用）'!L16&amp;'個人種目エントリー（男子用）'!M16)</f>
        <v/>
      </c>
      <c r="M21" s="44">
        <f>IF('個人種目エントリー（男子用）'!$B16=" "," ",'個人種目エントリー（男子用）'!N16)</f>
        <v>0</v>
      </c>
      <c r="N21" s="45" t="s">
        <v>59</v>
      </c>
      <c r="O21" s="43">
        <f>IF('個人種目エントリー（男子用）'!$B16=" "," ",'個人種目エントリー（男子用）'!O16)</f>
        <v>0</v>
      </c>
      <c r="P21" s="45" t="s">
        <v>60</v>
      </c>
      <c r="Q21" s="47">
        <f>IF('個人種目エントリー（男子用）'!$B16=" "," ",'個人種目エントリー（男子用）'!P16)</f>
        <v>0</v>
      </c>
      <c r="R21" s="57" t="str">
        <f>IF('個人種目エントリー（男子用）'!B16="","",'個人種目エントリー（男子用）'!Q16&amp;'個人種目エントリー（男子用）'!R16&amp;'個人種目エントリー（男子用）'!S16)</f>
        <v/>
      </c>
      <c r="S21" s="33">
        <f>IF('個人種目エントリー（男子用）'!$B16=" "," ",'個人種目エントリー（男子用）'!T16)</f>
        <v>0</v>
      </c>
      <c r="T21" s="46" t="s">
        <v>59</v>
      </c>
      <c r="U21" s="43">
        <f>IF('個人種目エントリー（男子用）'!$B16=" "," ",'個人種目エントリー（男子用）'!U16)</f>
        <v>0</v>
      </c>
      <c r="V21" s="46" t="s">
        <v>60</v>
      </c>
      <c r="W21" s="47">
        <f>IF('個人種目エントリー（男子用）'!$B16=" "," ",'個人種目エントリー（男子用）'!V16)</f>
        <v>0</v>
      </c>
      <c r="X21" s="57" t="str">
        <f>IF('個人種目エントリー（男子用）'!K16="","",'個人種目エントリー（男子用）'!W16&amp;'個人種目エントリー（男子用）'!X16&amp;'個人種目エントリー（男子用）'!Y16)</f>
        <v/>
      </c>
      <c r="Y21" s="33">
        <f>IF('個人種目エントリー（男子用）'!$B16=" "," ",'個人種目エントリー（男子用）'!Z16)</f>
        <v>0</v>
      </c>
      <c r="Z21" s="46" t="s">
        <v>59</v>
      </c>
      <c r="AA21" s="43">
        <f>IF('個人種目エントリー（男子用）'!$B16=" "," ",'個人種目エントリー（男子用）'!AA16)</f>
        <v>0</v>
      </c>
      <c r="AB21" s="46" t="s">
        <v>60</v>
      </c>
      <c r="AC21" s="47">
        <f>IF('個人種目エントリー（男子用）'!$B16=" "," ",'個人種目エントリー（男子用）'!AB16)</f>
        <v>0</v>
      </c>
      <c r="AD21" s="51">
        <f t="shared" si="0"/>
        <v>1</v>
      </c>
      <c r="AE21" s="51" t="str">
        <f t="shared" si="2"/>
        <v>1</v>
      </c>
      <c r="AF21" s="52" t="str">
        <f t="shared" si="1"/>
        <v>1</v>
      </c>
      <c r="AG21" s="52" t="str">
        <f t="shared" si="3"/>
        <v>1</v>
      </c>
      <c r="AH21" s="86">
        <f>IF('個人種目エントリー（男子用）'!$B16=" "," ",'個人種目エントリー（男子用）'!AC16)</f>
        <v>0</v>
      </c>
      <c r="AI21" s="91">
        <f>IF('個人種目エントリー（男子用）'!$B16=" "," ",'個人種目エントリー（男子用）'!AD16)</f>
        <v>0</v>
      </c>
      <c r="AJ21" s="92"/>
      <c r="AK21" s="152" t="str">
        <f t="shared" si="4"/>
        <v>子</v>
      </c>
      <c r="AL21" s="529" t="str">
        <f>IF(リレーエントリー男子!F17="","",リレーエントリー男子!C17)</f>
        <v/>
      </c>
      <c r="AM21" s="530"/>
      <c r="AN21" s="531"/>
      <c r="AO21" s="84" t="str">
        <f>IF(リレーエントリー男子!F17="","",LEFT(リレーエントリー男子!D17,1))</f>
        <v/>
      </c>
      <c r="AP21" s="84" t="str">
        <f>IF(リレーエントリー男子!G17="","",リレーエントリー男子!E17)</f>
        <v/>
      </c>
      <c r="AQ21" s="526" t="str">
        <f>IF(リレーエントリー男子!B17="","",リレーエントリー男子!F17&amp;"分"&amp;リレーエントリー男子!G17&amp;"秒"&amp;リレーエントリー男子!H17)</f>
        <v/>
      </c>
      <c r="AR21" s="527"/>
      <c r="AS21" s="527"/>
      <c r="AT21" s="528"/>
      <c r="AU21" s="143" t="str">
        <f>IF(リレーエントリー男子!F17="","",リレーエントリー男子!I17)</f>
        <v/>
      </c>
    </row>
    <row r="22" spans="1:47" ht="14.1" customHeight="1">
      <c r="A22" s="49">
        <v>10</v>
      </c>
      <c r="B22" s="562">
        <f>'個人種目エントリー（男子用）'!B17</f>
        <v>0</v>
      </c>
      <c r="C22" s="533"/>
      <c r="D22" s="167">
        <f>'個人種目エントリー（男子用）'!C17</f>
        <v>0</v>
      </c>
      <c r="E22" s="304" t="str">
        <f>'個人種目エントリー（男子用）'!A17</f>
        <v>男子</v>
      </c>
      <c r="F22" s="40">
        <f>'個人種目エントリー（男子用）'!G17</f>
        <v>0</v>
      </c>
      <c r="G22" s="37">
        <f>'個人種目エントリー（男子用）'!H17</f>
        <v>0</v>
      </c>
      <c r="H22" s="42" t="str">
        <f>IF('個人種目エントリー（男子用）'!B17="","",ASC('個人種目エントリー（男子用）'!D17))</f>
        <v/>
      </c>
      <c r="I22" s="34" t="str">
        <f>IF('個人種目エントリー（男子用）'!B17="","",ASC('個人種目エントリー（男子用）'!E17))</f>
        <v/>
      </c>
      <c r="J22" s="39" t="str">
        <f>IF('個人種目エントリー（男子用）'!B17="","",ASC('個人種目エントリー（男子用）'!F17))</f>
        <v/>
      </c>
      <c r="K22" s="146" t="str">
        <f>IF('個人種目エントリー（男子用）'!B17="","",IF('個人種目エントリー（男子用）'!I17&lt;9,"01",IF('個人種目エントリー（男子用）'!I17&lt;11,"02",IF('個人種目エントリー（男子用）'!I17&lt;13,"03",IF('個人種目エントリー（男子用）'!I17&lt;15,"04",IF('個人種目エントリー（男子用）'!I17&gt;14,"05",""))))))</f>
        <v/>
      </c>
      <c r="L22" s="57" t="str">
        <f>IF('個人種目エントリー（男子用）'!B17="","",'個人種目エントリー（男子用）'!K17&amp;'個人種目エントリー（男子用）'!L17&amp;'個人種目エントリー（男子用）'!M17)</f>
        <v/>
      </c>
      <c r="M22" s="44">
        <f>IF('個人種目エントリー（男子用）'!$B17=" "," ",'個人種目エントリー（男子用）'!N17)</f>
        <v>0</v>
      </c>
      <c r="N22" s="45" t="s">
        <v>59</v>
      </c>
      <c r="O22" s="43">
        <f>IF('個人種目エントリー（男子用）'!$B17=" "," ",'個人種目エントリー（男子用）'!O17)</f>
        <v>0</v>
      </c>
      <c r="P22" s="45" t="s">
        <v>60</v>
      </c>
      <c r="Q22" s="47">
        <f>IF('個人種目エントリー（男子用）'!$B17=" "," ",'個人種目エントリー（男子用）'!P17)</f>
        <v>0</v>
      </c>
      <c r="R22" s="57" t="str">
        <f>IF('個人種目エントリー（男子用）'!B17="","",'個人種目エントリー（男子用）'!Q17&amp;'個人種目エントリー（男子用）'!R17&amp;'個人種目エントリー（男子用）'!S17)</f>
        <v/>
      </c>
      <c r="S22" s="33">
        <f>IF('個人種目エントリー（男子用）'!$B17=" "," ",'個人種目エントリー（男子用）'!T17)</f>
        <v>0</v>
      </c>
      <c r="T22" s="46" t="s">
        <v>59</v>
      </c>
      <c r="U22" s="43">
        <f>IF('個人種目エントリー（男子用）'!$B17=" "," ",'個人種目エントリー（男子用）'!U17)</f>
        <v>0</v>
      </c>
      <c r="V22" s="46" t="s">
        <v>60</v>
      </c>
      <c r="W22" s="47">
        <f>IF('個人種目エントリー（男子用）'!$B17=" "," ",'個人種目エントリー（男子用）'!V17)</f>
        <v>0</v>
      </c>
      <c r="X22" s="57" t="str">
        <f>IF('個人種目エントリー（男子用）'!K17="","",'個人種目エントリー（男子用）'!W17&amp;'個人種目エントリー（男子用）'!X17&amp;'個人種目エントリー（男子用）'!Y17)</f>
        <v/>
      </c>
      <c r="Y22" s="33">
        <f>IF('個人種目エントリー（男子用）'!$B17=" "," ",'個人種目エントリー（男子用）'!Z17)</f>
        <v>0</v>
      </c>
      <c r="Z22" s="46" t="s">
        <v>59</v>
      </c>
      <c r="AA22" s="43">
        <f>IF('個人種目エントリー（男子用）'!$B17=" "," ",'個人種目エントリー（男子用）'!AA17)</f>
        <v>0</v>
      </c>
      <c r="AB22" s="46" t="s">
        <v>60</v>
      </c>
      <c r="AC22" s="47">
        <f>IF('個人種目エントリー（男子用）'!$B17=" "," ",'個人種目エントリー（男子用）'!AB17)</f>
        <v>0</v>
      </c>
      <c r="AD22" s="51">
        <f t="shared" si="0"/>
        <v>1</v>
      </c>
      <c r="AE22" s="51" t="str">
        <f t="shared" si="2"/>
        <v>1</v>
      </c>
      <c r="AF22" s="52" t="str">
        <f t="shared" si="1"/>
        <v>1</v>
      </c>
      <c r="AG22" s="52" t="str">
        <f t="shared" si="3"/>
        <v>1</v>
      </c>
      <c r="AH22" s="86">
        <f>IF('個人種目エントリー（男子用）'!$B17=" "," ",'個人種目エントリー（男子用）'!AC17)</f>
        <v>0</v>
      </c>
      <c r="AI22" s="91">
        <f>IF('個人種目エントリー（男子用）'!$B17=" "," ",'個人種目エントリー（男子用）'!AD17)</f>
        <v>0</v>
      </c>
      <c r="AJ22" s="92"/>
      <c r="AK22" s="152" t="str">
        <f t="shared" si="4"/>
        <v>子</v>
      </c>
      <c r="AL22" s="529" t="str">
        <f>IF(リレーエントリー男子!F18="","",リレーエントリー男子!C18)</f>
        <v/>
      </c>
      <c r="AM22" s="530"/>
      <c r="AN22" s="531"/>
      <c r="AO22" s="84" t="str">
        <f>IF(リレーエントリー男子!F18="","",LEFT(リレーエントリー男子!D18,1))</f>
        <v/>
      </c>
      <c r="AP22" s="84" t="str">
        <f>IF(リレーエントリー男子!G18="","",リレーエントリー男子!E18)</f>
        <v/>
      </c>
      <c r="AQ22" s="526" t="str">
        <f>IF(リレーエントリー男子!B18="","",リレーエントリー男子!F18&amp;"分"&amp;リレーエントリー男子!G18&amp;"秒"&amp;リレーエントリー男子!H18)</f>
        <v/>
      </c>
      <c r="AR22" s="527"/>
      <c r="AS22" s="527"/>
      <c r="AT22" s="528"/>
      <c r="AU22" s="143" t="str">
        <f>IF(リレーエントリー男子!F18="","",リレーエントリー男子!I18)</f>
        <v/>
      </c>
    </row>
    <row r="23" spans="1:47" ht="14.1" customHeight="1">
      <c r="A23" s="49">
        <v>11</v>
      </c>
      <c r="B23" s="562">
        <f>'個人種目エントリー（男子用）'!B18</f>
        <v>0</v>
      </c>
      <c r="C23" s="533"/>
      <c r="D23" s="167">
        <f>'個人種目エントリー（男子用）'!C18</f>
        <v>0</v>
      </c>
      <c r="E23" s="304" t="str">
        <f>'個人種目エントリー（男子用）'!A18</f>
        <v>男子</v>
      </c>
      <c r="F23" s="40">
        <f>'個人種目エントリー（男子用）'!G18</f>
        <v>0</v>
      </c>
      <c r="G23" s="37">
        <f>'個人種目エントリー（男子用）'!H18</f>
        <v>0</v>
      </c>
      <c r="H23" s="42" t="str">
        <f>IF('個人種目エントリー（男子用）'!B18="","",ASC('個人種目エントリー（男子用）'!D18))</f>
        <v/>
      </c>
      <c r="I23" s="34" t="str">
        <f>IF('個人種目エントリー（男子用）'!B18="","",ASC('個人種目エントリー（男子用）'!E18))</f>
        <v/>
      </c>
      <c r="J23" s="39" t="str">
        <f>IF('個人種目エントリー（男子用）'!B18="","",ASC('個人種目エントリー（男子用）'!F18))</f>
        <v/>
      </c>
      <c r="K23" s="146" t="str">
        <f>IF('個人種目エントリー（男子用）'!B18="","",IF('個人種目エントリー（男子用）'!I18&lt;9,"01",IF('個人種目エントリー（男子用）'!I18&lt;11,"02",IF('個人種目エントリー（男子用）'!I18&lt;13,"03",IF('個人種目エントリー（男子用）'!I18&lt;15,"04",IF('個人種目エントリー（男子用）'!I18&gt;14,"05",""))))))</f>
        <v/>
      </c>
      <c r="L23" s="57" t="str">
        <f>IF('個人種目エントリー（男子用）'!B18="","",'個人種目エントリー（男子用）'!K18&amp;'個人種目エントリー（男子用）'!L18&amp;'個人種目エントリー（男子用）'!M18)</f>
        <v/>
      </c>
      <c r="M23" s="44">
        <f>IF('個人種目エントリー（男子用）'!$B18=" "," ",'個人種目エントリー（男子用）'!N18)</f>
        <v>0</v>
      </c>
      <c r="N23" s="45" t="s">
        <v>59</v>
      </c>
      <c r="O23" s="43">
        <f>IF('個人種目エントリー（男子用）'!$B18=" "," ",'個人種目エントリー（男子用）'!O18)</f>
        <v>0</v>
      </c>
      <c r="P23" s="45" t="s">
        <v>60</v>
      </c>
      <c r="Q23" s="47">
        <f>IF('個人種目エントリー（男子用）'!$B18=" "," ",'個人種目エントリー（男子用）'!P18)</f>
        <v>0</v>
      </c>
      <c r="R23" s="57" t="str">
        <f>IF('個人種目エントリー（男子用）'!B18="","",'個人種目エントリー（男子用）'!Q18&amp;'個人種目エントリー（男子用）'!R18&amp;'個人種目エントリー（男子用）'!S18)</f>
        <v/>
      </c>
      <c r="S23" s="33">
        <f>IF('個人種目エントリー（男子用）'!$B18=" "," ",'個人種目エントリー（男子用）'!T18)</f>
        <v>0</v>
      </c>
      <c r="T23" s="46" t="s">
        <v>59</v>
      </c>
      <c r="U23" s="43">
        <f>IF('個人種目エントリー（男子用）'!$B18=" "," ",'個人種目エントリー（男子用）'!U18)</f>
        <v>0</v>
      </c>
      <c r="V23" s="46" t="s">
        <v>60</v>
      </c>
      <c r="W23" s="47">
        <f>IF('個人種目エントリー（男子用）'!$B18=" "," ",'個人種目エントリー（男子用）'!V18)</f>
        <v>0</v>
      </c>
      <c r="X23" s="57" t="str">
        <f>IF('個人種目エントリー（男子用）'!K18="","",'個人種目エントリー（男子用）'!W18&amp;'個人種目エントリー（男子用）'!X18&amp;'個人種目エントリー（男子用）'!Y18)</f>
        <v/>
      </c>
      <c r="Y23" s="33">
        <f>IF('個人種目エントリー（男子用）'!$B18=" "," ",'個人種目エントリー（男子用）'!Z18)</f>
        <v>0</v>
      </c>
      <c r="Z23" s="46" t="s">
        <v>59</v>
      </c>
      <c r="AA23" s="43">
        <f>IF('個人種目エントリー（男子用）'!$B18=" "," ",'個人種目エントリー（男子用）'!AA18)</f>
        <v>0</v>
      </c>
      <c r="AB23" s="46" t="s">
        <v>60</v>
      </c>
      <c r="AC23" s="47">
        <f>IF('個人種目エントリー（男子用）'!$B18=" "," ",'個人種目エントリー（男子用）'!AB18)</f>
        <v>0</v>
      </c>
      <c r="AD23" s="51">
        <f t="shared" si="0"/>
        <v>1</v>
      </c>
      <c r="AE23" s="51" t="str">
        <f t="shared" si="2"/>
        <v>1</v>
      </c>
      <c r="AF23" s="52" t="str">
        <f t="shared" si="1"/>
        <v>1</v>
      </c>
      <c r="AG23" s="52" t="str">
        <f t="shared" si="3"/>
        <v>1</v>
      </c>
      <c r="AH23" s="86">
        <f>IF('個人種目エントリー（男子用）'!$B18=" "," ",'個人種目エントリー（男子用）'!AC18)</f>
        <v>0</v>
      </c>
      <c r="AI23" s="91">
        <f>IF('個人種目エントリー（男子用）'!$B18=" "," ",'個人種目エントリー（男子用）'!AD18)</f>
        <v>0</v>
      </c>
      <c r="AJ23" s="92"/>
      <c r="AK23" s="152" t="str">
        <f t="shared" si="4"/>
        <v>子</v>
      </c>
      <c r="AL23" s="529" t="str">
        <f>IF(リレーエントリー男子!F19="","",リレーエントリー男子!C19)</f>
        <v/>
      </c>
      <c r="AM23" s="530"/>
      <c r="AN23" s="531"/>
      <c r="AO23" s="84" t="str">
        <f>IF(リレーエントリー男子!F19="","",LEFT(リレーエントリー男子!D19,1))</f>
        <v/>
      </c>
      <c r="AP23" s="84" t="str">
        <f>IF(リレーエントリー男子!G19="","",リレーエントリー男子!E19)</f>
        <v/>
      </c>
      <c r="AQ23" s="526" t="str">
        <f>IF(リレーエントリー男子!B19="","",リレーエントリー男子!F19&amp;"分"&amp;リレーエントリー男子!G19&amp;"秒"&amp;リレーエントリー男子!H19)</f>
        <v/>
      </c>
      <c r="AR23" s="527"/>
      <c r="AS23" s="527"/>
      <c r="AT23" s="528"/>
      <c r="AU23" s="143" t="str">
        <f>IF(リレーエントリー男子!F19="","",リレーエントリー男子!I19)</f>
        <v/>
      </c>
    </row>
    <row r="24" spans="1:47" ht="14.1" customHeight="1">
      <c r="A24" s="49">
        <v>12</v>
      </c>
      <c r="B24" s="562">
        <f>'個人種目エントリー（男子用）'!B19</f>
        <v>0</v>
      </c>
      <c r="C24" s="533"/>
      <c r="D24" s="167">
        <f>'個人種目エントリー（男子用）'!C19</f>
        <v>0</v>
      </c>
      <c r="E24" s="304" t="str">
        <f>'個人種目エントリー（男子用）'!A19</f>
        <v>男子</v>
      </c>
      <c r="F24" s="40">
        <f>'個人種目エントリー（男子用）'!G19</f>
        <v>0</v>
      </c>
      <c r="G24" s="37">
        <f>'個人種目エントリー（男子用）'!H19</f>
        <v>0</v>
      </c>
      <c r="H24" s="42" t="str">
        <f>IF('個人種目エントリー（男子用）'!B19="","",ASC('個人種目エントリー（男子用）'!D19))</f>
        <v/>
      </c>
      <c r="I24" s="34" t="str">
        <f>IF('個人種目エントリー（男子用）'!B19="","",ASC('個人種目エントリー（男子用）'!E19))</f>
        <v/>
      </c>
      <c r="J24" s="39" t="str">
        <f>IF('個人種目エントリー（男子用）'!B19="","",ASC('個人種目エントリー（男子用）'!F19))</f>
        <v/>
      </c>
      <c r="K24" s="146" t="str">
        <f>IF('個人種目エントリー（男子用）'!B19="","",IF('個人種目エントリー（男子用）'!I19&lt;9,"01",IF('個人種目エントリー（男子用）'!I19&lt;11,"02",IF('個人種目エントリー（男子用）'!I19&lt;13,"03",IF('個人種目エントリー（男子用）'!I19&lt;15,"04",IF('個人種目エントリー（男子用）'!I19&gt;14,"05",""))))))</f>
        <v/>
      </c>
      <c r="L24" s="57" t="str">
        <f>IF('個人種目エントリー（男子用）'!B19="","",'個人種目エントリー（男子用）'!K19&amp;'個人種目エントリー（男子用）'!L19&amp;'個人種目エントリー（男子用）'!M19)</f>
        <v/>
      </c>
      <c r="M24" s="44">
        <f>IF('個人種目エントリー（男子用）'!$B19=" "," ",'個人種目エントリー（男子用）'!N19)</f>
        <v>0</v>
      </c>
      <c r="N24" s="45" t="s">
        <v>59</v>
      </c>
      <c r="O24" s="43">
        <f>IF('個人種目エントリー（男子用）'!$B19=" "," ",'個人種目エントリー（男子用）'!O19)</f>
        <v>0</v>
      </c>
      <c r="P24" s="45" t="s">
        <v>60</v>
      </c>
      <c r="Q24" s="47">
        <f>IF('個人種目エントリー（男子用）'!$B19=" "," ",'個人種目エントリー（男子用）'!P19)</f>
        <v>0</v>
      </c>
      <c r="R24" s="57" t="str">
        <f>IF('個人種目エントリー（男子用）'!B19="","",'個人種目エントリー（男子用）'!Q19&amp;'個人種目エントリー（男子用）'!R19&amp;'個人種目エントリー（男子用）'!S19)</f>
        <v/>
      </c>
      <c r="S24" s="33">
        <f>IF('個人種目エントリー（男子用）'!$B19=" "," ",'個人種目エントリー（男子用）'!T19)</f>
        <v>0</v>
      </c>
      <c r="T24" s="46" t="s">
        <v>59</v>
      </c>
      <c r="U24" s="43">
        <f>IF('個人種目エントリー（男子用）'!$B19=" "," ",'個人種目エントリー（男子用）'!U19)</f>
        <v>0</v>
      </c>
      <c r="V24" s="46" t="s">
        <v>60</v>
      </c>
      <c r="W24" s="47">
        <f>IF('個人種目エントリー（男子用）'!$B19=" "," ",'個人種目エントリー（男子用）'!V19)</f>
        <v>0</v>
      </c>
      <c r="X24" s="57" t="str">
        <f>IF('個人種目エントリー（男子用）'!K19="","",'個人種目エントリー（男子用）'!W19&amp;'個人種目エントリー（男子用）'!X19&amp;'個人種目エントリー（男子用）'!Y19)</f>
        <v/>
      </c>
      <c r="Y24" s="33">
        <f>IF('個人種目エントリー（男子用）'!$B19=" "," ",'個人種目エントリー（男子用）'!Z19)</f>
        <v>0</v>
      </c>
      <c r="Z24" s="46" t="s">
        <v>59</v>
      </c>
      <c r="AA24" s="43">
        <f>IF('個人種目エントリー（男子用）'!$B19=" "," ",'個人種目エントリー（男子用）'!AA19)</f>
        <v>0</v>
      </c>
      <c r="AB24" s="46" t="s">
        <v>60</v>
      </c>
      <c r="AC24" s="47">
        <f>IF('個人種目エントリー（男子用）'!$B19=" "," ",'個人種目エントリー（男子用）'!AB19)</f>
        <v>0</v>
      </c>
      <c r="AD24" s="51">
        <f t="shared" si="0"/>
        <v>1</v>
      </c>
      <c r="AE24" s="51" t="str">
        <f t="shared" si="2"/>
        <v>1</v>
      </c>
      <c r="AF24" s="52" t="str">
        <f t="shared" si="1"/>
        <v>1</v>
      </c>
      <c r="AG24" s="52" t="str">
        <f t="shared" si="3"/>
        <v>1</v>
      </c>
      <c r="AH24" s="86">
        <f>IF('個人種目エントリー（男子用）'!$B19=" "," ",'個人種目エントリー（男子用）'!AC19)</f>
        <v>0</v>
      </c>
      <c r="AI24" s="91">
        <f>IF('個人種目エントリー（男子用）'!$B19=" "," ",'個人種目エントリー（男子用）'!AD19)</f>
        <v>0</v>
      </c>
      <c r="AJ24" s="92"/>
      <c r="AK24" s="152" t="str">
        <f t="shared" si="4"/>
        <v>子</v>
      </c>
      <c r="AL24" s="529" t="str">
        <f>IF(リレーエントリー男子!F20="","",リレーエントリー男子!C20)</f>
        <v/>
      </c>
      <c r="AM24" s="530"/>
      <c r="AN24" s="531"/>
      <c r="AO24" s="84" t="str">
        <f>IF(リレーエントリー男子!F20="","",LEFT(リレーエントリー男子!D20,1))</f>
        <v/>
      </c>
      <c r="AP24" s="84" t="str">
        <f>IF(リレーエントリー男子!G20="","",リレーエントリー男子!E20)</f>
        <v/>
      </c>
      <c r="AQ24" s="526" t="str">
        <f>IF(リレーエントリー男子!B20="","",リレーエントリー男子!F20&amp;"分"&amp;リレーエントリー男子!G20&amp;"秒"&amp;リレーエントリー男子!H20)</f>
        <v/>
      </c>
      <c r="AR24" s="527"/>
      <c r="AS24" s="527"/>
      <c r="AT24" s="528"/>
      <c r="AU24" s="143" t="str">
        <f>IF(リレーエントリー男子!F20="","",リレーエントリー男子!I20)</f>
        <v/>
      </c>
    </row>
    <row r="25" spans="1:47" ht="14.1" customHeight="1">
      <c r="A25" s="49">
        <v>13</v>
      </c>
      <c r="B25" s="562">
        <f>'個人種目エントリー（男子用）'!B20</f>
        <v>0</v>
      </c>
      <c r="C25" s="533"/>
      <c r="D25" s="167">
        <f>'個人種目エントリー（男子用）'!C20</f>
        <v>0</v>
      </c>
      <c r="E25" s="304" t="str">
        <f>'個人種目エントリー（男子用）'!A20</f>
        <v>男子</v>
      </c>
      <c r="F25" s="40">
        <f>'個人種目エントリー（男子用）'!G20</f>
        <v>0</v>
      </c>
      <c r="G25" s="37">
        <f>'個人種目エントリー（男子用）'!H20</f>
        <v>0</v>
      </c>
      <c r="H25" s="42" t="str">
        <f>IF('個人種目エントリー（男子用）'!B20="","",ASC('個人種目エントリー（男子用）'!D20))</f>
        <v/>
      </c>
      <c r="I25" s="34" t="str">
        <f>IF('個人種目エントリー（男子用）'!B20="","",ASC('個人種目エントリー（男子用）'!E20))</f>
        <v/>
      </c>
      <c r="J25" s="39" t="str">
        <f>IF('個人種目エントリー（男子用）'!B20="","",ASC('個人種目エントリー（男子用）'!F20))</f>
        <v/>
      </c>
      <c r="K25" s="146" t="str">
        <f>IF('個人種目エントリー（男子用）'!B20="","",IF('個人種目エントリー（男子用）'!I20&lt;9,"01",IF('個人種目エントリー（男子用）'!I20&lt;11,"02",IF('個人種目エントリー（男子用）'!I20&lt;13,"03",IF('個人種目エントリー（男子用）'!I20&lt;15,"04",IF('個人種目エントリー（男子用）'!I20&gt;14,"05",""))))))</f>
        <v/>
      </c>
      <c r="L25" s="57" t="str">
        <f>IF('個人種目エントリー（男子用）'!B20="","",'個人種目エントリー（男子用）'!K20&amp;'個人種目エントリー（男子用）'!L20&amp;'個人種目エントリー（男子用）'!M20)</f>
        <v/>
      </c>
      <c r="M25" s="44">
        <f>IF('個人種目エントリー（男子用）'!$B20=" "," ",'個人種目エントリー（男子用）'!N20)</f>
        <v>0</v>
      </c>
      <c r="N25" s="45" t="s">
        <v>59</v>
      </c>
      <c r="O25" s="43">
        <f>IF('個人種目エントリー（男子用）'!$B20=" "," ",'個人種目エントリー（男子用）'!O20)</f>
        <v>0</v>
      </c>
      <c r="P25" s="45" t="s">
        <v>60</v>
      </c>
      <c r="Q25" s="47">
        <f>IF('個人種目エントリー（男子用）'!$B20=" "," ",'個人種目エントリー（男子用）'!P20)</f>
        <v>0</v>
      </c>
      <c r="R25" s="57" t="str">
        <f>IF('個人種目エントリー（男子用）'!B20="","",'個人種目エントリー（男子用）'!Q20&amp;'個人種目エントリー（男子用）'!R20&amp;'個人種目エントリー（男子用）'!S20)</f>
        <v/>
      </c>
      <c r="S25" s="33">
        <f>IF('個人種目エントリー（男子用）'!$B20=" "," ",'個人種目エントリー（男子用）'!T20)</f>
        <v>0</v>
      </c>
      <c r="T25" s="46" t="s">
        <v>59</v>
      </c>
      <c r="U25" s="43">
        <f>IF('個人種目エントリー（男子用）'!$B20=" "," ",'個人種目エントリー（男子用）'!U20)</f>
        <v>0</v>
      </c>
      <c r="V25" s="46" t="s">
        <v>60</v>
      </c>
      <c r="W25" s="47">
        <f>IF('個人種目エントリー（男子用）'!$B20=" "," ",'個人種目エントリー（男子用）'!V20)</f>
        <v>0</v>
      </c>
      <c r="X25" s="57" t="str">
        <f>IF('個人種目エントリー（男子用）'!K20="","",'個人種目エントリー（男子用）'!W20&amp;'個人種目エントリー（男子用）'!X20&amp;'個人種目エントリー（男子用）'!Y20)</f>
        <v/>
      </c>
      <c r="Y25" s="33">
        <f>IF('個人種目エントリー（男子用）'!$B20=" "," ",'個人種目エントリー（男子用）'!Z20)</f>
        <v>0</v>
      </c>
      <c r="Z25" s="46" t="s">
        <v>59</v>
      </c>
      <c r="AA25" s="43">
        <f>IF('個人種目エントリー（男子用）'!$B20=" "," ",'個人種目エントリー（男子用）'!AA20)</f>
        <v>0</v>
      </c>
      <c r="AB25" s="46" t="s">
        <v>60</v>
      </c>
      <c r="AC25" s="47">
        <f>IF('個人種目エントリー（男子用）'!$B20=" "," ",'個人種目エントリー（男子用）'!AB20)</f>
        <v>0</v>
      </c>
      <c r="AD25" s="51">
        <f t="shared" si="0"/>
        <v>1</v>
      </c>
      <c r="AE25" s="51" t="str">
        <f t="shared" si="2"/>
        <v>1</v>
      </c>
      <c r="AF25" s="52" t="str">
        <f t="shared" si="1"/>
        <v>1</v>
      </c>
      <c r="AG25" s="52" t="str">
        <f t="shared" si="3"/>
        <v>1</v>
      </c>
      <c r="AH25" s="86">
        <f>IF('個人種目エントリー（男子用）'!$B20=" "," ",'個人種目エントリー（男子用）'!AC20)</f>
        <v>0</v>
      </c>
      <c r="AI25" s="91">
        <f>IF('個人種目エントリー（男子用）'!$B20=" "," ",'個人種目エントリー（男子用）'!AD20)</f>
        <v>0</v>
      </c>
      <c r="AJ25" s="92"/>
      <c r="AK25" s="152" t="str">
        <f t="shared" si="4"/>
        <v>子</v>
      </c>
      <c r="AL25" s="529" t="str">
        <f>IF(リレーエントリー男子!F21="","",リレーエントリー男子!C21)</f>
        <v/>
      </c>
      <c r="AM25" s="530"/>
      <c r="AN25" s="531"/>
      <c r="AO25" s="84" t="str">
        <f>IF(リレーエントリー男子!F21="","",LEFT(リレーエントリー男子!D21,1))</f>
        <v/>
      </c>
      <c r="AP25" s="84" t="str">
        <f>IF(リレーエントリー男子!G21="","",リレーエントリー男子!E21)</f>
        <v/>
      </c>
      <c r="AQ25" s="526" t="str">
        <f>IF(リレーエントリー男子!B21="","",リレーエントリー男子!F21&amp;"分"&amp;リレーエントリー男子!G21&amp;"秒"&amp;リレーエントリー男子!H21)</f>
        <v/>
      </c>
      <c r="AR25" s="527"/>
      <c r="AS25" s="527"/>
      <c r="AT25" s="528"/>
      <c r="AU25" s="143" t="str">
        <f>IF(リレーエントリー男子!F21="","",リレーエントリー男子!I21)</f>
        <v/>
      </c>
    </row>
    <row r="26" spans="1:47" ht="14.1" customHeight="1">
      <c r="A26" s="49">
        <v>14</v>
      </c>
      <c r="B26" s="562">
        <f>'個人種目エントリー（男子用）'!B21</f>
        <v>0</v>
      </c>
      <c r="C26" s="533"/>
      <c r="D26" s="167">
        <f>'個人種目エントリー（男子用）'!C21</f>
        <v>0</v>
      </c>
      <c r="E26" s="304" t="str">
        <f>'個人種目エントリー（男子用）'!A21</f>
        <v>男子</v>
      </c>
      <c r="F26" s="40">
        <f>'個人種目エントリー（男子用）'!G21</f>
        <v>0</v>
      </c>
      <c r="G26" s="37">
        <f>'個人種目エントリー（男子用）'!H21</f>
        <v>0</v>
      </c>
      <c r="H26" s="42" t="str">
        <f>IF('個人種目エントリー（男子用）'!B21="","",ASC('個人種目エントリー（男子用）'!D21))</f>
        <v/>
      </c>
      <c r="I26" s="34" t="str">
        <f>IF('個人種目エントリー（男子用）'!B21="","",ASC('個人種目エントリー（男子用）'!E21))</f>
        <v/>
      </c>
      <c r="J26" s="39" t="str">
        <f>IF('個人種目エントリー（男子用）'!B21="","",ASC('個人種目エントリー（男子用）'!F21))</f>
        <v/>
      </c>
      <c r="K26" s="146" t="str">
        <f>IF('個人種目エントリー（男子用）'!B21="","",IF('個人種目エントリー（男子用）'!I21&lt;9,"01",IF('個人種目エントリー（男子用）'!I21&lt;11,"02",IF('個人種目エントリー（男子用）'!I21&lt;13,"03",IF('個人種目エントリー（男子用）'!I21&lt;15,"04",IF('個人種目エントリー（男子用）'!I21&gt;14,"05",""))))))</f>
        <v/>
      </c>
      <c r="L26" s="57" t="str">
        <f>IF('個人種目エントリー（男子用）'!B21="","",'個人種目エントリー（男子用）'!K21&amp;'個人種目エントリー（男子用）'!L21&amp;'個人種目エントリー（男子用）'!M21)</f>
        <v/>
      </c>
      <c r="M26" s="44">
        <f>IF('個人種目エントリー（男子用）'!$B21=" "," ",'個人種目エントリー（男子用）'!N21)</f>
        <v>0</v>
      </c>
      <c r="N26" s="45" t="s">
        <v>59</v>
      </c>
      <c r="O26" s="43">
        <f>IF('個人種目エントリー（男子用）'!$B21=" "," ",'個人種目エントリー（男子用）'!O21)</f>
        <v>0</v>
      </c>
      <c r="P26" s="45" t="s">
        <v>60</v>
      </c>
      <c r="Q26" s="47">
        <f>IF('個人種目エントリー（男子用）'!$B21=" "," ",'個人種目エントリー（男子用）'!P21)</f>
        <v>0</v>
      </c>
      <c r="R26" s="57" t="str">
        <f>IF('個人種目エントリー（男子用）'!B21="","",'個人種目エントリー（男子用）'!Q21&amp;'個人種目エントリー（男子用）'!R21&amp;'個人種目エントリー（男子用）'!S21)</f>
        <v/>
      </c>
      <c r="S26" s="33">
        <f>IF('個人種目エントリー（男子用）'!$B21=" "," ",'個人種目エントリー（男子用）'!T21)</f>
        <v>0</v>
      </c>
      <c r="T26" s="46" t="s">
        <v>59</v>
      </c>
      <c r="U26" s="43">
        <f>IF('個人種目エントリー（男子用）'!$B21=" "," ",'個人種目エントリー（男子用）'!U21)</f>
        <v>0</v>
      </c>
      <c r="V26" s="46" t="s">
        <v>60</v>
      </c>
      <c r="W26" s="47">
        <f>IF('個人種目エントリー（男子用）'!$B21=" "," ",'個人種目エントリー（男子用）'!V21)</f>
        <v>0</v>
      </c>
      <c r="X26" s="57" t="str">
        <f>IF('個人種目エントリー（男子用）'!K21="","",'個人種目エントリー（男子用）'!W21&amp;'個人種目エントリー（男子用）'!X21&amp;'個人種目エントリー（男子用）'!Y21)</f>
        <v/>
      </c>
      <c r="Y26" s="33">
        <f>IF('個人種目エントリー（男子用）'!$B21=" "," ",'個人種目エントリー（男子用）'!Z21)</f>
        <v>0</v>
      </c>
      <c r="Z26" s="46" t="s">
        <v>59</v>
      </c>
      <c r="AA26" s="43">
        <f>IF('個人種目エントリー（男子用）'!$B21=" "," ",'個人種目エントリー（男子用）'!AA21)</f>
        <v>0</v>
      </c>
      <c r="AB26" s="46" t="s">
        <v>60</v>
      </c>
      <c r="AC26" s="47">
        <f>IF('個人種目エントリー（男子用）'!$B21=" "," ",'個人種目エントリー（男子用）'!AB21)</f>
        <v>0</v>
      </c>
      <c r="AD26" s="51">
        <f t="shared" si="0"/>
        <v>1</v>
      </c>
      <c r="AE26" s="51" t="str">
        <f t="shared" si="2"/>
        <v>1</v>
      </c>
      <c r="AF26" s="52" t="str">
        <f t="shared" ref="AF26:AF62" si="5">R26&amp;AD26</f>
        <v>1</v>
      </c>
      <c r="AG26" s="52" t="str">
        <f t="shared" si="3"/>
        <v>1</v>
      </c>
      <c r="AH26" s="86">
        <f>IF('個人種目エントリー（男子用）'!$B21=" "," ",'個人種目エントリー（男子用）'!AC21)</f>
        <v>0</v>
      </c>
      <c r="AI26" s="91">
        <f>IF('個人種目エントリー（男子用）'!$B21=" "," ",'個人種目エントリー（男子用）'!AD21)</f>
        <v>0</v>
      </c>
      <c r="AJ26" s="92"/>
      <c r="AK26" s="113"/>
      <c r="AL26" s="113"/>
      <c r="AM26" s="113"/>
      <c r="AN26" s="113"/>
      <c r="AO26" s="113"/>
      <c r="AP26" s="113"/>
      <c r="AQ26" s="113"/>
      <c r="AR26" s="113"/>
      <c r="AS26" s="113"/>
      <c r="AT26" s="113"/>
    </row>
    <row r="27" spans="1:47" ht="14.1" customHeight="1">
      <c r="A27" s="49">
        <v>15</v>
      </c>
      <c r="B27" s="562">
        <f>'個人種目エントリー（男子用）'!B22</f>
        <v>0</v>
      </c>
      <c r="C27" s="533"/>
      <c r="D27" s="167">
        <f>'個人種目エントリー（男子用）'!C22</f>
        <v>0</v>
      </c>
      <c r="E27" s="304" t="str">
        <f>'個人種目エントリー（男子用）'!A22</f>
        <v>男子</v>
      </c>
      <c r="F27" s="40">
        <f>'個人種目エントリー（男子用）'!G22</f>
        <v>0</v>
      </c>
      <c r="G27" s="37">
        <f>'個人種目エントリー（男子用）'!H22</f>
        <v>0</v>
      </c>
      <c r="H27" s="42" t="str">
        <f>IF('個人種目エントリー（男子用）'!B22="","",ASC('個人種目エントリー（男子用）'!D22))</f>
        <v/>
      </c>
      <c r="I27" s="34" t="str">
        <f>IF('個人種目エントリー（男子用）'!B22="","",ASC('個人種目エントリー（男子用）'!E22))</f>
        <v/>
      </c>
      <c r="J27" s="39" t="str">
        <f>IF('個人種目エントリー（男子用）'!B22="","",ASC('個人種目エントリー（男子用）'!F22))</f>
        <v/>
      </c>
      <c r="K27" s="146" t="str">
        <f>IF('個人種目エントリー（男子用）'!B22="","",IF('個人種目エントリー（男子用）'!I22&lt;9,"01",IF('個人種目エントリー（男子用）'!I22&lt;11,"02",IF('個人種目エントリー（男子用）'!I22&lt;13,"03",IF('個人種目エントリー（男子用）'!I22&lt;15,"04",IF('個人種目エントリー（男子用）'!I22&gt;14,"05",""))))))</f>
        <v/>
      </c>
      <c r="L27" s="57" t="str">
        <f>IF('個人種目エントリー（男子用）'!B22="","",'個人種目エントリー（男子用）'!K22&amp;'個人種目エントリー（男子用）'!L22&amp;'個人種目エントリー（男子用）'!M22)</f>
        <v/>
      </c>
      <c r="M27" s="44">
        <f>IF('個人種目エントリー（男子用）'!$B22=" "," ",'個人種目エントリー（男子用）'!N22)</f>
        <v>0</v>
      </c>
      <c r="N27" s="45" t="s">
        <v>59</v>
      </c>
      <c r="O27" s="43">
        <f>IF('個人種目エントリー（男子用）'!$B22=" "," ",'個人種目エントリー（男子用）'!O22)</f>
        <v>0</v>
      </c>
      <c r="P27" s="45" t="s">
        <v>60</v>
      </c>
      <c r="Q27" s="47">
        <f>IF('個人種目エントリー（男子用）'!$B22=" "," ",'個人種目エントリー（男子用）'!P22)</f>
        <v>0</v>
      </c>
      <c r="R27" s="57" t="str">
        <f>IF('個人種目エントリー（男子用）'!B22="","",'個人種目エントリー（男子用）'!Q22&amp;'個人種目エントリー（男子用）'!R22&amp;'個人種目エントリー（男子用）'!S22)</f>
        <v/>
      </c>
      <c r="S27" s="33">
        <f>IF('個人種目エントリー（男子用）'!$B22=" "," ",'個人種目エントリー（男子用）'!T22)</f>
        <v>0</v>
      </c>
      <c r="T27" s="46" t="s">
        <v>59</v>
      </c>
      <c r="U27" s="43">
        <f>IF('個人種目エントリー（男子用）'!$B22=" "," ",'個人種目エントリー（男子用）'!U22)</f>
        <v>0</v>
      </c>
      <c r="V27" s="46" t="s">
        <v>60</v>
      </c>
      <c r="W27" s="47">
        <f>IF('個人種目エントリー（男子用）'!$B22=" "," ",'個人種目エントリー（男子用）'!V22)</f>
        <v>0</v>
      </c>
      <c r="X27" s="57" t="str">
        <f>IF('個人種目エントリー（男子用）'!K22="","",'個人種目エントリー（男子用）'!W22&amp;'個人種目エントリー（男子用）'!X22&amp;'個人種目エントリー（男子用）'!Y22)</f>
        <v/>
      </c>
      <c r="Y27" s="33">
        <f>IF('個人種目エントリー（男子用）'!$B22=" "," ",'個人種目エントリー（男子用）'!Z22)</f>
        <v>0</v>
      </c>
      <c r="Z27" s="46" t="s">
        <v>59</v>
      </c>
      <c r="AA27" s="43">
        <f>IF('個人種目エントリー（男子用）'!$B22=" "," ",'個人種目エントリー（男子用）'!AA22)</f>
        <v>0</v>
      </c>
      <c r="AB27" s="46" t="s">
        <v>60</v>
      </c>
      <c r="AC27" s="47">
        <f>IF('個人種目エントリー（男子用）'!$B22=" "," ",'個人種目エントリー（男子用）'!AB22)</f>
        <v>0</v>
      </c>
      <c r="AD27" s="51">
        <f t="shared" si="0"/>
        <v>1</v>
      </c>
      <c r="AE27" s="51" t="str">
        <f t="shared" si="2"/>
        <v>1</v>
      </c>
      <c r="AF27" s="52" t="str">
        <f t="shared" si="5"/>
        <v>1</v>
      </c>
      <c r="AG27" s="52" t="str">
        <f t="shared" si="3"/>
        <v>1</v>
      </c>
      <c r="AH27" s="86">
        <f>IF('個人種目エントリー（男子用）'!$B22=" "," ",'個人種目エントリー（男子用）'!AC22)</f>
        <v>0</v>
      </c>
      <c r="AI27" s="91">
        <f>IF('個人種目エントリー（男子用）'!$B22=" "," ",'個人種目エントリー（男子用）'!AD22)</f>
        <v>0</v>
      </c>
      <c r="AJ27" s="92"/>
      <c r="AK27" s="113"/>
      <c r="AL27" s="113"/>
      <c r="AM27" s="113"/>
      <c r="AN27" s="113"/>
      <c r="AO27" s="113"/>
      <c r="AP27" s="113"/>
      <c r="AQ27" s="113"/>
      <c r="AR27" s="113"/>
      <c r="AS27" s="113"/>
      <c r="AT27" s="113"/>
    </row>
    <row r="28" spans="1:47" ht="14.1" customHeight="1">
      <c r="A28" s="49">
        <v>16</v>
      </c>
      <c r="B28" s="562">
        <f>'個人種目エントリー（男子用）'!B23</f>
        <v>0</v>
      </c>
      <c r="C28" s="533"/>
      <c r="D28" s="167">
        <f>'個人種目エントリー（男子用）'!C23</f>
        <v>0</v>
      </c>
      <c r="E28" s="304" t="str">
        <f>'個人種目エントリー（男子用）'!A23</f>
        <v>男子</v>
      </c>
      <c r="F28" s="40">
        <f>'個人種目エントリー（男子用）'!G23</f>
        <v>0</v>
      </c>
      <c r="G28" s="37">
        <f>'個人種目エントリー（男子用）'!H23</f>
        <v>0</v>
      </c>
      <c r="H28" s="42" t="str">
        <f>IF('個人種目エントリー（男子用）'!B23="","",ASC('個人種目エントリー（男子用）'!D23))</f>
        <v/>
      </c>
      <c r="I28" s="34" t="str">
        <f>IF('個人種目エントリー（男子用）'!B23="","",ASC('個人種目エントリー（男子用）'!E23))</f>
        <v/>
      </c>
      <c r="J28" s="39" t="str">
        <f>IF('個人種目エントリー（男子用）'!B23="","",ASC('個人種目エントリー（男子用）'!F23))</f>
        <v/>
      </c>
      <c r="K28" s="146" t="str">
        <f>IF('個人種目エントリー（男子用）'!B23="","",IF('個人種目エントリー（男子用）'!I23&lt;9,"01",IF('個人種目エントリー（男子用）'!I23&lt;11,"02",IF('個人種目エントリー（男子用）'!I23&lt;13,"03",IF('個人種目エントリー（男子用）'!I23&lt;15,"04",IF('個人種目エントリー（男子用）'!I23&gt;14,"05",""))))))</f>
        <v/>
      </c>
      <c r="L28" s="57" t="str">
        <f>IF('個人種目エントリー（男子用）'!B23="","",'個人種目エントリー（男子用）'!K23&amp;'個人種目エントリー（男子用）'!L23&amp;'個人種目エントリー（男子用）'!M23)</f>
        <v/>
      </c>
      <c r="M28" s="44">
        <f>IF('個人種目エントリー（男子用）'!$B23=" "," ",'個人種目エントリー（男子用）'!N23)</f>
        <v>0</v>
      </c>
      <c r="N28" s="45" t="s">
        <v>59</v>
      </c>
      <c r="O28" s="43">
        <f>IF('個人種目エントリー（男子用）'!$B23=" "," ",'個人種目エントリー（男子用）'!O23)</f>
        <v>0</v>
      </c>
      <c r="P28" s="45" t="s">
        <v>60</v>
      </c>
      <c r="Q28" s="47">
        <f>IF('個人種目エントリー（男子用）'!$B23=" "," ",'個人種目エントリー（男子用）'!P23)</f>
        <v>0</v>
      </c>
      <c r="R28" s="57" t="str">
        <f>IF('個人種目エントリー（男子用）'!B23="","",'個人種目エントリー（男子用）'!Q23&amp;'個人種目エントリー（男子用）'!R23&amp;'個人種目エントリー（男子用）'!S23)</f>
        <v/>
      </c>
      <c r="S28" s="33">
        <f>IF('個人種目エントリー（男子用）'!$B23=" "," ",'個人種目エントリー（男子用）'!T23)</f>
        <v>0</v>
      </c>
      <c r="T28" s="46" t="s">
        <v>59</v>
      </c>
      <c r="U28" s="43">
        <f>IF('個人種目エントリー（男子用）'!$B23=" "," ",'個人種目エントリー（男子用）'!U23)</f>
        <v>0</v>
      </c>
      <c r="V28" s="46" t="s">
        <v>60</v>
      </c>
      <c r="W28" s="47">
        <f>IF('個人種目エントリー（男子用）'!$B23=" "," ",'個人種目エントリー（男子用）'!V23)</f>
        <v>0</v>
      </c>
      <c r="X28" s="57" t="str">
        <f>IF('個人種目エントリー（男子用）'!K23="","",'個人種目エントリー（男子用）'!W23&amp;'個人種目エントリー（男子用）'!X23&amp;'個人種目エントリー（男子用）'!Y23)</f>
        <v/>
      </c>
      <c r="Y28" s="33">
        <f>IF('個人種目エントリー（男子用）'!$B23=" "," ",'個人種目エントリー（男子用）'!Z23)</f>
        <v>0</v>
      </c>
      <c r="Z28" s="46" t="s">
        <v>59</v>
      </c>
      <c r="AA28" s="43">
        <f>IF('個人種目エントリー（男子用）'!$B23=" "," ",'個人種目エントリー（男子用）'!AA23)</f>
        <v>0</v>
      </c>
      <c r="AB28" s="46" t="s">
        <v>60</v>
      </c>
      <c r="AC28" s="47">
        <f>IF('個人種目エントリー（男子用）'!$B23=" "," ",'個人種目エントリー（男子用）'!AB23)</f>
        <v>0</v>
      </c>
      <c r="AD28" s="51">
        <f t="shared" si="0"/>
        <v>1</v>
      </c>
      <c r="AE28" s="51" t="str">
        <f t="shared" si="2"/>
        <v>1</v>
      </c>
      <c r="AF28" s="52" t="str">
        <f t="shared" si="5"/>
        <v>1</v>
      </c>
      <c r="AG28" s="52" t="str">
        <f t="shared" si="3"/>
        <v>1</v>
      </c>
      <c r="AH28" s="86">
        <f>IF('個人種目エントリー（男子用）'!$B23=" "," ",'個人種目エントリー（男子用）'!AC23)</f>
        <v>0</v>
      </c>
      <c r="AI28" s="91">
        <f>IF('個人種目エントリー（男子用）'!$B23=" "," ",'個人種目エントリー（男子用）'!AD23)</f>
        <v>0</v>
      </c>
      <c r="AJ28" s="92"/>
      <c r="AK28" s="113"/>
      <c r="AL28" s="113"/>
      <c r="AM28" s="113"/>
      <c r="AN28" s="113"/>
      <c r="AO28" s="113"/>
      <c r="AP28" s="113"/>
      <c r="AQ28" s="113"/>
      <c r="AR28" s="113"/>
      <c r="AS28" s="113"/>
      <c r="AT28" s="113"/>
    </row>
    <row r="29" spans="1:47" ht="14.1" customHeight="1">
      <c r="A29" s="49">
        <v>17</v>
      </c>
      <c r="B29" s="562">
        <f>'個人種目エントリー（男子用）'!B24</f>
        <v>0</v>
      </c>
      <c r="C29" s="533"/>
      <c r="D29" s="167">
        <f>'個人種目エントリー（男子用）'!C24</f>
        <v>0</v>
      </c>
      <c r="E29" s="304" t="str">
        <f>'個人種目エントリー（男子用）'!A24</f>
        <v>男子</v>
      </c>
      <c r="F29" s="40">
        <f>'個人種目エントリー（男子用）'!G24</f>
        <v>0</v>
      </c>
      <c r="G29" s="37">
        <f>'個人種目エントリー（男子用）'!H24</f>
        <v>0</v>
      </c>
      <c r="H29" s="42" t="str">
        <f>IF('個人種目エントリー（男子用）'!B24="","",ASC('個人種目エントリー（男子用）'!D24))</f>
        <v/>
      </c>
      <c r="I29" s="34" t="str">
        <f>IF('個人種目エントリー（男子用）'!B24="","",ASC('個人種目エントリー（男子用）'!E24))</f>
        <v/>
      </c>
      <c r="J29" s="39" t="str">
        <f>IF('個人種目エントリー（男子用）'!B24="","",ASC('個人種目エントリー（男子用）'!F24))</f>
        <v/>
      </c>
      <c r="K29" s="146" t="str">
        <f>IF('個人種目エントリー（男子用）'!B24="","",IF('個人種目エントリー（男子用）'!I24&lt;9,"01",IF('個人種目エントリー（男子用）'!I24&lt;11,"02",IF('個人種目エントリー（男子用）'!I24&lt;13,"03",IF('個人種目エントリー（男子用）'!I24&lt;15,"04",IF('個人種目エントリー（男子用）'!I24&gt;14,"05",""))))))</f>
        <v/>
      </c>
      <c r="L29" s="57" t="str">
        <f>IF('個人種目エントリー（男子用）'!B24="","",'個人種目エントリー（男子用）'!K24&amp;'個人種目エントリー（男子用）'!L24&amp;'個人種目エントリー（男子用）'!M24)</f>
        <v/>
      </c>
      <c r="M29" s="44">
        <f>IF('個人種目エントリー（男子用）'!$B24=" "," ",'個人種目エントリー（男子用）'!N24)</f>
        <v>0</v>
      </c>
      <c r="N29" s="45" t="s">
        <v>59</v>
      </c>
      <c r="O29" s="43">
        <f>IF('個人種目エントリー（男子用）'!$B24=" "," ",'個人種目エントリー（男子用）'!O24)</f>
        <v>0</v>
      </c>
      <c r="P29" s="45" t="s">
        <v>60</v>
      </c>
      <c r="Q29" s="47">
        <f>IF('個人種目エントリー（男子用）'!$B24=" "," ",'個人種目エントリー（男子用）'!P24)</f>
        <v>0</v>
      </c>
      <c r="R29" s="57" t="str">
        <f>IF('個人種目エントリー（男子用）'!B24="","",'個人種目エントリー（男子用）'!Q24&amp;'個人種目エントリー（男子用）'!R24&amp;'個人種目エントリー（男子用）'!S24)</f>
        <v/>
      </c>
      <c r="S29" s="33">
        <f>IF('個人種目エントリー（男子用）'!$B24=" "," ",'個人種目エントリー（男子用）'!T24)</f>
        <v>0</v>
      </c>
      <c r="T29" s="46" t="s">
        <v>59</v>
      </c>
      <c r="U29" s="43">
        <f>IF('個人種目エントリー（男子用）'!$B24=" "," ",'個人種目エントリー（男子用）'!U24)</f>
        <v>0</v>
      </c>
      <c r="V29" s="46" t="s">
        <v>60</v>
      </c>
      <c r="W29" s="47">
        <f>IF('個人種目エントリー（男子用）'!$B24=" "," ",'個人種目エントリー（男子用）'!V24)</f>
        <v>0</v>
      </c>
      <c r="X29" s="57" t="str">
        <f>IF('個人種目エントリー（男子用）'!K24="","",'個人種目エントリー（男子用）'!W24&amp;'個人種目エントリー（男子用）'!X24&amp;'個人種目エントリー（男子用）'!Y24)</f>
        <v/>
      </c>
      <c r="Y29" s="33">
        <f>IF('個人種目エントリー（男子用）'!$B24=" "," ",'個人種目エントリー（男子用）'!Z24)</f>
        <v>0</v>
      </c>
      <c r="Z29" s="46" t="s">
        <v>59</v>
      </c>
      <c r="AA29" s="43">
        <f>IF('個人種目エントリー（男子用）'!$B24=" "," ",'個人種目エントリー（男子用）'!AA24)</f>
        <v>0</v>
      </c>
      <c r="AB29" s="46" t="s">
        <v>60</v>
      </c>
      <c r="AC29" s="47">
        <f>IF('個人種目エントリー（男子用）'!$B24=" "," ",'個人種目エントリー（男子用）'!AB24)</f>
        <v>0</v>
      </c>
      <c r="AD29" s="51">
        <f t="shared" si="0"/>
        <v>1</v>
      </c>
      <c r="AE29" s="51" t="str">
        <f t="shared" si="2"/>
        <v>1</v>
      </c>
      <c r="AF29" s="52" t="str">
        <f t="shared" si="5"/>
        <v>1</v>
      </c>
      <c r="AG29" s="52" t="str">
        <f t="shared" si="3"/>
        <v>1</v>
      </c>
      <c r="AH29" s="86">
        <f>IF('個人種目エントリー（男子用）'!$B24=" "," ",'個人種目エントリー（男子用）'!AC24)</f>
        <v>0</v>
      </c>
      <c r="AI29" s="91">
        <f>IF('個人種目エントリー（男子用）'!$B24=" "," ",'個人種目エントリー（男子用）'!AD24)</f>
        <v>0</v>
      </c>
      <c r="AJ29" s="92"/>
      <c r="AK29" s="113"/>
      <c r="AL29" s="113" t="s">
        <v>219</v>
      </c>
      <c r="AM29" s="113"/>
      <c r="AN29" s="113"/>
      <c r="AO29" s="113"/>
      <c r="AP29" s="113"/>
      <c r="AQ29" s="113" t="s">
        <v>122</v>
      </c>
      <c r="AR29" s="113">
        <f>SUM(AO32:AO35,AT32:AT35)</f>
        <v>0</v>
      </c>
      <c r="AS29" s="113"/>
      <c r="AT29" s="113"/>
    </row>
    <row r="30" spans="1:47" ht="14.1" customHeight="1">
      <c r="A30" s="49">
        <v>18</v>
      </c>
      <c r="B30" s="562">
        <f>'個人種目エントリー（男子用）'!B25</f>
        <v>0</v>
      </c>
      <c r="C30" s="533"/>
      <c r="D30" s="167">
        <f>'個人種目エントリー（男子用）'!C25</f>
        <v>0</v>
      </c>
      <c r="E30" s="304" t="str">
        <f>'個人種目エントリー（男子用）'!A25</f>
        <v>男子</v>
      </c>
      <c r="F30" s="40">
        <f>'個人種目エントリー（男子用）'!G25</f>
        <v>0</v>
      </c>
      <c r="G30" s="37">
        <f>'個人種目エントリー（男子用）'!H25</f>
        <v>0</v>
      </c>
      <c r="H30" s="42" t="str">
        <f>IF('個人種目エントリー（男子用）'!B25="","",ASC('個人種目エントリー（男子用）'!D25))</f>
        <v/>
      </c>
      <c r="I30" s="34" t="str">
        <f>IF('個人種目エントリー（男子用）'!B25="","",ASC('個人種目エントリー（男子用）'!E25))</f>
        <v/>
      </c>
      <c r="J30" s="39" t="str">
        <f>IF('個人種目エントリー（男子用）'!B25="","",ASC('個人種目エントリー（男子用）'!F25))</f>
        <v/>
      </c>
      <c r="K30" s="146" t="str">
        <f>IF('個人種目エントリー（男子用）'!B25="","",IF('個人種目エントリー（男子用）'!I25&lt;9,"01",IF('個人種目エントリー（男子用）'!I25&lt;11,"02",IF('個人種目エントリー（男子用）'!I25&lt;13,"03",IF('個人種目エントリー（男子用）'!I25&lt;15,"04",IF('個人種目エントリー（男子用）'!I25&gt;14,"05",""))))))</f>
        <v/>
      </c>
      <c r="L30" s="57" t="str">
        <f>IF('個人種目エントリー（男子用）'!B25="","",'個人種目エントリー（男子用）'!K25&amp;'個人種目エントリー（男子用）'!L25&amp;'個人種目エントリー（男子用）'!M25)</f>
        <v/>
      </c>
      <c r="M30" s="44">
        <f>IF('個人種目エントリー（男子用）'!$B25=" "," ",'個人種目エントリー（男子用）'!N25)</f>
        <v>0</v>
      </c>
      <c r="N30" s="45" t="s">
        <v>59</v>
      </c>
      <c r="O30" s="43">
        <f>IF('個人種目エントリー（男子用）'!$B25=" "," ",'個人種目エントリー（男子用）'!O25)</f>
        <v>0</v>
      </c>
      <c r="P30" s="45" t="s">
        <v>60</v>
      </c>
      <c r="Q30" s="47">
        <f>IF('個人種目エントリー（男子用）'!$B25=" "," ",'個人種目エントリー（男子用）'!P25)</f>
        <v>0</v>
      </c>
      <c r="R30" s="57" t="str">
        <f>IF('個人種目エントリー（男子用）'!B25="","",'個人種目エントリー（男子用）'!Q25&amp;'個人種目エントリー（男子用）'!R25&amp;'個人種目エントリー（男子用）'!S25)</f>
        <v/>
      </c>
      <c r="S30" s="33">
        <f>IF('個人種目エントリー（男子用）'!$B25=" "," ",'個人種目エントリー（男子用）'!T25)</f>
        <v>0</v>
      </c>
      <c r="T30" s="46" t="s">
        <v>59</v>
      </c>
      <c r="U30" s="43">
        <f>IF('個人種目エントリー（男子用）'!$B25=" "," ",'個人種目エントリー（男子用）'!U25)</f>
        <v>0</v>
      </c>
      <c r="V30" s="46" t="s">
        <v>60</v>
      </c>
      <c r="W30" s="47">
        <f>IF('個人種目エントリー（男子用）'!$B25=" "," ",'個人種目エントリー（男子用）'!V25)</f>
        <v>0</v>
      </c>
      <c r="X30" s="57" t="str">
        <f>IF('個人種目エントリー（男子用）'!K25="","",'個人種目エントリー（男子用）'!W25&amp;'個人種目エントリー（男子用）'!X25&amp;'個人種目エントリー（男子用）'!Y25)</f>
        <v/>
      </c>
      <c r="Y30" s="33">
        <f>IF('個人種目エントリー（男子用）'!$B25=" "," ",'個人種目エントリー（男子用）'!Z25)</f>
        <v>0</v>
      </c>
      <c r="Z30" s="46" t="s">
        <v>59</v>
      </c>
      <c r="AA30" s="43">
        <f>IF('個人種目エントリー（男子用）'!$B25=" "," ",'個人種目エントリー（男子用）'!AA25)</f>
        <v>0</v>
      </c>
      <c r="AB30" s="46" t="s">
        <v>60</v>
      </c>
      <c r="AC30" s="47">
        <f>IF('個人種目エントリー（男子用）'!$B25=" "," ",'個人種目エントリー（男子用）'!AB25)</f>
        <v>0</v>
      </c>
      <c r="AD30" s="51">
        <f t="shared" si="0"/>
        <v>1</v>
      </c>
      <c r="AE30" s="51" t="str">
        <f t="shared" si="2"/>
        <v>1</v>
      </c>
      <c r="AF30" s="52" t="str">
        <f t="shared" si="5"/>
        <v>1</v>
      </c>
      <c r="AG30" s="52" t="str">
        <f t="shared" si="3"/>
        <v>1</v>
      </c>
      <c r="AH30" s="86">
        <f>IF('個人種目エントリー（男子用）'!$B25=" "," ",'個人種目エントリー（男子用）'!AC25)</f>
        <v>0</v>
      </c>
      <c r="AI30" s="91">
        <f>IF('個人種目エントリー（男子用）'!$B25=" "," ",'個人種目エントリー（男子用）'!AD25)</f>
        <v>0</v>
      </c>
      <c r="AJ30" s="92"/>
      <c r="AK30" s="113"/>
      <c r="AL30" s="113"/>
      <c r="AM30" s="113"/>
      <c r="AN30" s="113"/>
      <c r="AO30" s="113"/>
      <c r="AP30" s="113"/>
      <c r="AQ30" s="113"/>
      <c r="AR30" s="113"/>
      <c r="AS30" s="113"/>
      <c r="AT30" s="113"/>
    </row>
    <row r="31" spans="1:47" ht="14.1" customHeight="1">
      <c r="A31" s="49">
        <v>19</v>
      </c>
      <c r="B31" s="562">
        <f>'個人種目エントリー（男子用）'!B26</f>
        <v>0</v>
      </c>
      <c r="C31" s="533"/>
      <c r="D31" s="167">
        <f>'個人種目エントリー（男子用）'!C26</f>
        <v>0</v>
      </c>
      <c r="E31" s="304" t="str">
        <f>'個人種目エントリー（男子用）'!A26</f>
        <v>男子</v>
      </c>
      <c r="F31" s="40">
        <f>'個人種目エントリー（男子用）'!G26</f>
        <v>0</v>
      </c>
      <c r="G31" s="37">
        <f>'個人種目エントリー（男子用）'!H26</f>
        <v>0</v>
      </c>
      <c r="H31" s="42" t="str">
        <f>IF('個人種目エントリー（男子用）'!B26="","",ASC('個人種目エントリー（男子用）'!D26))</f>
        <v/>
      </c>
      <c r="I31" s="34" t="str">
        <f>IF('個人種目エントリー（男子用）'!B26="","",ASC('個人種目エントリー（男子用）'!E26))</f>
        <v/>
      </c>
      <c r="J31" s="39" t="str">
        <f>IF('個人種目エントリー（男子用）'!B26="","",ASC('個人種目エントリー（男子用）'!F26))</f>
        <v/>
      </c>
      <c r="K31" s="146" t="str">
        <f>IF('個人種目エントリー（男子用）'!B26="","",IF('個人種目エントリー（男子用）'!I26&lt;9,"01",IF('個人種目エントリー（男子用）'!I26&lt;11,"02",IF('個人種目エントリー（男子用）'!I26&lt;13,"03",IF('個人種目エントリー（男子用）'!I26&lt;15,"04",IF('個人種目エントリー（男子用）'!I26&gt;14,"05",""))))))</f>
        <v/>
      </c>
      <c r="L31" s="57" t="str">
        <f>IF('個人種目エントリー（男子用）'!B26="","",'個人種目エントリー（男子用）'!K26&amp;'個人種目エントリー（男子用）'!L26&amp;'個人種目エントリー（男子用）'!M26)</f>
        <v/>
      </c>
      <c r="M31" s="44">
        <f>IF('個人種目エントリー（男子用）'!$B26=" "," ",'個人種目エントリー（男子用）'!N26)</f>
        <v>0</v>
      </c>
      <c r="N31" s="45" t="s">
        <v>59</v>
      </c>
      <c r="O31" s="43">
        <f>IF('個人種目エントリー（男子用）'!$B26=" "," ",'個人種目エントリー（男子用）'!O26)</f>
        <v>0</v>
      </c>
      <c r="P31" s="45" t="s">
        <v>60</v>
      </c>
      <c r="Q31" s="47">
        <f>IF('個人種目エントリー（男子用）'!$B26=" "," ",'個人種目エントリー（男子用）'!P26)</f>
        <v>0</v>
      </c>
      <c r="R31" s="57" t="str">
        <f>IF('個人種目エントリー（男子用）'!B26="","",'個人種目エントリー（男子用）'!Q26&amp;'個人種目エントリー（男子用）'!R26&amp;'個人種目エントリー（男子用）'!S26)</f>
        <v/>
      </c>
      <c r="S31" s="33">
        <f>IF('個人種目エントリー（男子用）'!$B26=" "," ",'個人種目エントリー（男子用）'!T26)</f>
        <v>0</v>
      </c>
      <c r="T31" s="46" t="s">
        <v>59</v>
      </c>
      <c r="U31" s="43">
        <f>IF('個人種目エントリー（男子用）'!$B26=" "," ",'個人種目エントリー（男子用）'!U26)</f>
        <v>0</v>
      </c>
      <c r="V31" s="46" t="s">
        <v>60</v>
      </c>
      <c r="W31" s="47">
        <f>IF('個人種目エントリー（男子用）'!$B26=" "," ",'個人種目エントリー（男子用）'!V26)</f>
        <v>0</v>
      </c>
      <c r="X31" s="57" t="str">
        <f>IF('個人種目エントリー（男子用）'!K26="","",'個人種目エントリー（男子用）'!W26&amp;'個人種目エントリー（男子用）'!X26&amp;'個人種目エントリー（男子用）'!Y26)</f>
        <v/>
      </c>
      <c r="Y31" s="33">
        <f>IF('個人種目エントリー（男子用）'!$B26=" "," ",'個人種目エントリー（男子用）'!Z26)</f>
        <v>0</v>
      </c>
      <c r="Z31" s="46" t="s">
        <v>59</v>
      </c>
      <c r="AA31" s="43">
        <f>IF('個人種目エントリー（男子用）'!$B26=" "," ",'個人種目エントリー（男子用）'!AA26)</f>
        <v>0</v>
      </c>
      <c r="AB31" s="46" t="s">
        <v>60</v>
      </c>
      <c r="AC31" s="47">
        <f>IF('個人種目エントリー（男子用）'!$B26=" "," ",'個人種目エントリー（男子用）'!AB26)</f>
        <v>0</v>
      </c>
      <c r="AD31" s="51">
        <f t="shared" si="0"/>
        <v>1</v>
      </c>
      <c r="AE31" s="51" t="str">
        <f t="shared" si="2"/>
        <v>1</v>
      </c>
      <c r="AF31" s="52" t="str">
        <f t="shared" si="5"/>
        <v>1</v>
      </c>
      <c r="AG31" s="52" t="str">
        <f t="shared" si="3"/>
        <v>1</v>
      </c>
      <c r="AH31" s="86">
        <f>IF('個人種目エントリー（男子用）'!$B26=" "," ",'個人種目エントリー（男子用）'!AC26)</f>
        <v>0</v>
      </c>
      <c r="AI31" s="91">
        <f>IF('個人種目エントリー（男子用）'!$B26=" "," ",'個人種目エントリー（男子用）'!AD26)</f>
        <v>0</v>
      </c>
      <c r="AJ31" s="92"/>
      <c r="AK31" s="113"/>
      <c r="AL31" s="558" t="s">
        <v>25</v>
      </c>
      <c r="AM31" s="558"/>
      <c r="AN31" s="558"/>
      <c r="AO31" s="558"/>
      <c r="AP31" s="113"/>
      <c r="AQ31" s="603" t="s">
        <v>26</v>
      </c>
      <c r="AR31" s="603"/>
      <c r="AS31" s="603"/>
      <c r="AT31" s="603"/>
    </row>
    <row r="32" spans="1:47" ht="14.1" customHeight="1">
      <c r="A32" s="49">
        <v>20</v>
      </c>
      <c r="B32" s="562">
        <f>'個人種目エントリー（男子用）'!B27</f>
        <v>0</v>
      </c>
      <c r="C32" s="533"/>
      <c r="D32" s="167">
        <f>'個人種目エントリー（男子用）'!C27</f>
        <v>0</v>
      </c>
      <c r="E32" s="304" t="str">
        <f>'個人種目エントリー（男子用）'!A27</f>
        <v>男子</v>
      </c>
      <c r="F32" s="40">
        <f>'個人種目エントリー（男子用）'!G27</f>
        <v>0</v>
      </c>
      <c r="G32" s="37">
        <f>'個人種目エントリー（男子用）'!H27</f>
        <v>0</v>
      </c>
      <c r="H32" s="42" t="str">
        <f>IF('個人種目エントリー（男子用）'!B27="","",ASC('個人種目エントリー（男子用）'!D27))</f>
        <v/>
      </c>
      <c r="I32" s="34" t="str">
        <f>IF('個人種目エントリー（男子用）'!B27="","",ASC('個人種目エントリー（男子用）'!E27))</f>
        <v/>
      </c>
      <c r="J32" s="39" t="str">
        <f>IF('個人種目エントリー（男子用）'!B27="","",ASC('個人種目エントリー（男子用）'!F27))</f>
        <v/>
      </c>
      <c r="K32" s="146" t="str">
        <f>IF('個人種目エントリー（男子用）'!B27="","",IF('個人種目エントリー（男子用）'!I27&lt;9,"01",IF('個人種目エントリー（男子用）'!I27&lt;11,"02",IF('個人種目エントリー（男子用）'!I27&lt;13,"03",IF('個人種目エントリー（男子用）'!I27&lt;15,"04",IF('個人種目エントリー（男子用）'!I27&gt;14,"05",""))))))</f>
        <v/>
      </c>
      <c r="L32" s="57" t="str">
        <f>IF('個人種目エントリー（男子用）'!B27="","",'個人種目エントリー（男子用）'!K27&amp;'個人種目エントリー（男子用）'!L27&amp;'個人種目エントリー（男子用）'!M27)</f>
        <v/>
      </c>
      <c r="M32" s="44">
        <f>IF('個人種目エントリー（男子用）'!$B27=" "," ",'個人種目エントリー（男子用）'!N27)</f>
        <v>0</v>
      </c>
      <c r="N32" s="45" t="s">
        <v>59</v>
      </c>
      <c r="O32" s="43">
        <f>IF('個人種目エントリー（男子用）'!$B27=" "," ",'個人種目エントリー（男子用）'!O27)</f>
        <v>0</v>
      </c>
      <c r="P32" s="45" t="s">
        <v>60</v>
      </c>
      <c r="Q32" s="47">
        <f>IF('個人種目エントリー（男子用）'!$B27=" "," ",'個人種目エントリー（男子用）'!P27)</f>
        <v>0</v>
      </c>
      <c r="R32" s="57" t="str">
        <f>IF('個人種目エントリー（男子用）'!B27="","",'個人種目エントリー（男子用）'!Q27&amp;'個人種目エントリー（男子用）'!R27&amp;'個人種目エントリー（男子用）'!S27)</f>
        <v/>
      </c>
      <c r="S32" s="33">
        <f>IF('個人種目エントリー（男子用）'!$B27=" "," ",'個人種目エントリー（男子用）'!T27)</f>
        <v>0</v>
      </c>
      <c r="T32" s="46" t="s">
        <v>59</v>
      </c>
      <c r="U32" s="43">
        <f>IF('個人種目エントリー（男子用）'!$B27=" "," ",'個人種目エントリー（男子用）'!U27)</f>
        <v>0</v>
      </c>
      <c r="V32" s="46" t="s">
        <v>60</v>
      </c>
      <c r="W32" s="47">
        <f>IF('個人種目エントリー（男子用）'!$B27=" "," ",'個人種目エントリー（男子用）'!V27)</f>
        <v>0</v>
      </c>
      <c r="X32" s="57" t="str">
        <f>IF('個人種目エントリー（男子用）'!K27="","",'個人種目エントリー（男子用）'!W27&amp;'個人種目エントリー（男子用）'!X27&amp;'個人種目エントリー（男子用）'!Y27)</f>
        <v/>
      </c>
      <c r="Y32" s="33">
        <f>IF('個人種目エントリー（男子用）'!$B27=" "," ",'個人種目エントリー（男子用）'!Z27)</f>
        <v>0</v>
      </c>
      <c r="Z32" s="46" t="s">
        <v>59</v>
      </c>
      <c r="AA32" s="43">
        <f>IF('個人種目エントリー（男子用）'!$B27=" "," ",'個人種目エントリー（男子用）'!AA27)</f>
        <v>0</v>
      </c>
      <c r="AB32" s="46" t="s">
        <v>60</v>
      </c>
      <c r="AC32" s="47">
        <f>IF('個人種目エントリー（男子用）'!$B27=" "," ",'個人種目エントリー（男子用）'!AB27)</f>
        <v>0</v>
      </c>
      <c r="AD32" s="51">
        <f t="shared" si="0"/>
        <v>1</v>
      </c>
      <c r="AE32" s="51" t="str">
        <f t="shared" si="2"/>
        <v>1</v>
      </c>
      <c r="AF32" s="52" t="str">
        <f t="shared" si="5"/>
        <v>1</v>
      </c>
      <c r="AG32" s="52" t="str">
        <f t="shared" si="3"/>
        <v>1</v>
      </c>
      <c r="AH32" s="86">
        <f>IF('個人種目エントリー（男子用）'!$B27=" "," ",'個人種目エントリー（男子用）'!AC27)</f>
        <v>0</v>
      </c>
      <c r="AI32" s="91">
        <f>IF('個人種目エントリー（男子用）'!$B27=" "," ",'個人種目エントリー（男子用）'!AD27)</f>
        <v>0</v>
      </c>
      <c r="AJ32" s="92"/>
      <c r="AK32" s="113"/>
      <c r="AL32" s="558" t="s">
        <v>285</v>
      </c>
      <c r="AM32" s="558"/>
      <c r="AN32" s="558"/>
      <c r="AO32" s="154">
        <f>COUNTIF($AK$14:$AK$25,操作禁止3!A19)</f>
        <v>0</v>
      </c>
      <c r="AP32" s="113"/>
      <c r="AQ32" s="603" t="s">
        <v>285</v>
      </c>
      <c r="AR32" s="603"/>
      <c r="AS32" s="603"/>
      <c r="AT32" s="153">
        <f>COUNTIF($AK$14:$AK$25,操作禁止3!A15)</f>
        <v>0</v>
      </c>
    </row>
    <row r="33" spans="1:46" ht="14.1" customHeight="1">
      <c r="A33" s="49">
        <v>21</v>
      </c>
      <c r="B33" s="532">
        <f>'個人種目エントリー（男子用）'!B28</f>
        <v>0</v>
      </c>
      <c r="C33" s="533"/>
      <c r="D33" s="167">
        <f>'個人種目エントリー（男子用）'!C28</f>
        <v>0</v>
      </c>
      <c r="E33" s="304" t="str">
        <f>'個人種目エントリー（男子用）'!A28</f>
        <v>男子</v>
      </c>
      <c r="F33" s="40">
        <f>'個人種目エントリー（男子用）'!G28</f>
        <v>0</v>
      </c>
      <c r="G33" s="37">
        <f>'個人種目エントリー（男子用）'!H28</f>
        <v>0</v>
      </c>
      <c r="H33" s="42" t="str">
        <f>IF('個人種目エントリー（男子用）'!B28="","",ASC('個人種目エントリー（男子用）'!D28))</f>
        <v/>
      </c>
      <c r="I33" s="34" t="str">
        <f>IF('個人種目エントリー（男子用）'!B28="","",ASC('個人種目エントリー（男子用）'!E28))</f>
        <v/>
      </c>
      <c r="J33" s="39" t="str">
        <f>IF('個人種目エントリー（男子用）'!B28="","",ASC('個人種目エントリー（男子用）'!F28))</f>
        <v/>
      </c>
      <c r="K33" s="146" t="str">
        <f>IF('個人種目エントリー（男子用）'!B28="","",IF('個人種目エントリー（男子用）'!I28&lt;9,"01",IF('個人種目エントリー（男子用）'!I28&lt;11,"02",IF('個人種目エントリー（男子用）'!I28&lt;13,"03",IF('個人種目エントリー（男子用）'!I28&lt;15,"04",IF('個人種目エントリー（男子用）'!I28&gt;14,"05",""))))))</f>
        <v/>
      </c>
      <c r="L33" s="57" t="str">
        <f>IF('個人種目エントリー（男子用）'!B28="","",'個人種目エントリー（男子用）'!K28&amp;'個人種目エントリー（男子用）'!L28&amp;'個人種目エントリー（男子用）'!M28)</f>
        <v/>
      </c>
      <c r="M33" s="44">
        <f>IF('個人種目エントリー（男子用）'!$B28=" "," ",'個人種目エントリー（男子用）'!N28)</f>
        <v>0</v>
      </c>
      <c r="N33" s="45" t="s">
        <v>59</v>
      </c>
      <c r="O33" s="43">
        <f>IF('個人種目エントリー（男子用）'!$B28=" "," ",'個人種目エントリー（男子用）'!O28)</f>
        <v>0</v>
      </c>
      <c r="P33" s="45" t="s">
        <v>60</v>
      </c>
      <c r="Q33" s="47">
        <f>IF('個人種目エントリー（男子用）'!$B28=" "," ",'個人種目エントリー（男子用）'!P28)</f>
        <v>0</v>
      </c>
      <c r="R33" s="57" t="str">
        <f>IF('個人種目エントリー（男子用）'!B28="","",'個人種目エントリー（男子用）'!Q28&amp;'個人種目エントリー（男子用）'!R28&amp;'個人種目エントリー（男子用）'!S28)</f>
        <v/>
      </c>
      <c r="S33" s="33">
        <f>IF('個人種目エントリー（男子用）'!$B28=" "," ",'個人種目エントリー（男子用）'!T28)</f>
        <v>0</v>
      </c>
      <c r="T33" s="46" t="s">
        <v>59</v>
      </c>
      <c r="U33" s="43">
        <f>IF('個人種目エントリー（男子用）'!$B28=" "," ",'個人種目エントリー（男子用）'!U28)</f>
        <v>0</v>
      </c>
      <c r="V33" s="46" t="s">
        <v>60</v>
      </c>
      <c r="W33" s="47">
        <f>IF('個人種目エントリー（男子用）'!$B28=" "," ",'個人種目エントリー（男子用）'!V28)</f>
        <v>0</v>
      </c>
      <c r="X33" s="57" t="str">
        <f>IF('個人種目エントリー（男子用）'!K28="","",'個人種目エントリー（男子用）'!W28&amp;'個人種目エントリー（男子用）'!X28&amp;'個人種目エントリー（男子用）'!Y28)</f>
        <v/>
      </c>
      <c r="Y33" s="33">
        <f>IF('個人種目エントリー（男子用）'!$B28=" "," ",'個人種目エントリー（男子用）'!Z28)</f>
        <v>0</v>
      </c>
      <c r="Z33" s="46" t="s">
        <v>59</v>
      </c>
      <c r="AA33" s="43">
        <f>IF('個人種目エントリー（男子用）'!$B28=" "," ",'個人種目エントリー（男子用）'!AA28)</f>
        <v>0</v>
      </c>
      <c r="AB33" s="46" t="s">
        <v>60</v>
      </c>
      <c r="AC33" s="47">
        <f>IF('個人種目エントリー（男子用）'!$B28=" "," ",'個人種目エントリー（男子用）'!AB28)</f>
        <v>0</v>
      </c>
      <c r="AD33" s="51">
        <f t="shared" si="0"/>
        <v>1</v>
      </c>
      <c r="AE33" s="51" t="str">
        <f t="shared" si="2"/>
        <v>1</v>
      </c>
      <c r="AF33" s="52" t="str">
        <f t="shared" si="5"/>
        <v>1</v>
      </c>
      <c r="AG33" s="52" t="str">
        <f t="shared" si="3"/>
        <v>1</v>
      </c>
      <c r="AH33" s="86">
        <f>IF('個人種目エントリー（男子用）'!$B28=" "," ",'個人種目エントリー（男子用）'!AC28)</f>
        <v>0</v>
      </c>
      <c r="AI33" s="91">
        <f>IF('個人種目エントリー（男子用）'!$B28=" "," ",'個人種目エントリー（男子用）'!AD28)</f>
        <v>0</v>
      </c>
      <c r="AJ33" s="92"/>
      <c r="AK33" s="113"/>
      <c r="AL33" s="558" t="s">
        <v>292</v>
      </c>
      <c r="AM33" s="558"/>
      <c r="AN33" s="558"/>
      <c r="AO33" s="154">
        <f>COUNTIF($AK$14:$AK$25,操作禁止3!A20)</f>
        <v>0</v>
      </c>
      <c r="AP33" s="113"/>
      <c r="AQ33" s="603" t="s">
        <v>292</v>
      </c>
      <c r="AR33" s="603"/>
      <c r="AS33" s="603"/>
      <c r="AT33" s="153">
        <f>COUNTIF($AK$14:$AK$25,操作禁止3!A16)</f>
        <v>0</v>
      </c>
    </row>
    <row r="34" spans="1:46" ht="14.1" customHeight="1">
      <c r="A34" s="49">
        <v>22</v>
      </c>
      <c r="B34" s="532">
        <f>'個人種目エントリー（男子用）'!B29</f>
        <v>0</v>
      </c>
      <c r="C34" s="533"/>
      <c r="D34" s="85">
        <f>'個人種目エントリー（男子用）'!C29</f>
        <v>0</v>
      </c>
      <c r="E34" s="304" t="str">
        <f>'個人種目エントリー（男子用）'!A29</f>
        <v>男子</v>
      </c>
      <c r="F34" s="40">
        <f>'個人種目エントリー（男子用）'!G29</f>
        <v>0</v>
      </c>
      <c r="G34" s="37">
        <f>'個人種目エントリー（男子用）'!H29</f>
        <v>0</v>
      </c>
      <c r="H34" s="42" t="str">
        <f>IF('個人種目エントリー（男子用）'!B29="","",ASC('個人種目エントリー（男子用）'!D29))</f>
        <v/>
      </c>
      <c r="I34" s="34" t="str">
        <f>IF('個人種目エントリー（男子用）'!B29="","",ASC('個人種目エントリー（男子用）'!E29))</f>
        <v/>
      </c>
      <c r="J34" s="39" t="str">
        <f>IF('個人種目エントリー（男子用）'!B29="","",ASC('個人種目エントリー（男子用）'!F29))</f>
        <v/>
      </c>
      <c r="K34" s="146" t="str">
        <f>IF('個人種目エントリー（男子用）'!B29="","",IF('個人種目エントリー（男子用）'!I29&lt;9,"01",IF('個人種目エントリー（男子用）'!I29&lt;11,"02",IF('個人種目エントリー（男子用）'!I29&lt;13,"03",IF('個人種目エントリー（男子用）'!I29&lt;15,"04",IF('個人種目エントリー（男子用）'!I29&gt;14,"05",""))))))</f>
        <v/>
      </c>
      <c r="L34" s="57" t="str">
        <f>IF('個人種目エントリー（男子用）'!B29="","",'個人種目エントリー（男子用）'!K29&amp;'個人種目エントリー（男子用）'!L29&amp;'個人種目エントリー（男子用）'!M29)</f>
        <v/>
      </c>
      <c r="M34" s="44">
        <f>IF('個人種目エントリー（男子用）'!$B29=" "," ",'個人種目エントリー（男子用）'!N29)</f>
        <v>0</v>
      </c>
      <c r="N34" s="45" t="s">
        <v>59</v>
      </c>
      <c r="O34" s="43">
        <f>IF('個人種目エントリー（男子用）'!$B29=" "," ",'個人種目エントリー（男子用）'!O29)</f>
        <v>0</v>
      </c>
      <c r="P34" s="45" t="s">
        <v>60</v>
      </c>
      <c r="Q34" s="47">
        <f>IF('個人種目エントリー（男子用）'!$B29=" "," ",'個人種目エントリー（男子用）'!P29)</f>
        <v>0</v>
      </c>
      <c r="R34" s="57" t="str">
        <f>IF('個人種目エントリー（男子用）'!B29="","",'個人種目エントリー（男子用）'!Q29&amp;'個人種目エントリー（男子用）'!R29&amp;'個人種目エントリー（男子用）'!S29)</f>
        <v/>
      </c>
      <c r="S34" s="33">
        <f>IF('個人種目エントリー（男子用）'!$B29=" "," ",'個人種目エントリー（男子用）'!T29)</f>
        <v>0</v>
      </c>
      <c r="T34" s="46" t="s">
        <v>59</v>
      </c>
      <c r="U34" s="43">
        <f>IF('個人種目エントリー（男子用）'!$B29=" "," ",'個人種目エントリー（男子用）'!U29)</f>
        <v>0</v>
      </c>
      <c r="V34" s="46" t="s">
        <v>60</v>
      </c>
      <c r="W34" s="47">
        <f>IF('個人種目エントリー（男子用）'!$B29=" "," ",'個人種目エントリー（男子用）'!V29)</f>
        <v>0</v>
      </c>
      <c r="X34" s="57" t="str">
        <f>IF('個人種目エントリー（男子用）'!K29="","",'個人種目エントリー（男子用）'!W29&amp;'個人種目エントリー（男子用）'!X29&amp;'個人種目エントリー（男子用）'!Y29)</f>
        <v/>
      </c>
      <c r="Y34" s="33">
        <f>IF('個人種目エントリー（男子用）'!$B29=" "," ",'個人種目エントリー（男子用）'!Z29)</f>
        <v>0</v>
      </c>
      <c r="Z34" s="46" t="s">
        <v>59</v>
      </c>
      <c r="AA34" s="43">
        <f>IF('個人種目エントリー（男子用）'!$B29=" "," ",'個人種目エントリー（男子用）'!AA29)</f>
        <v>0</v>
      </c>
      <c r="AB34" s="46" t="s">
        <v>60</v>
      </c>
      <c r="AC34" s="47">
        <f>IF('個人種目エントリー（男子用）'!$B29=" "," ",'個人種目エントリー（男子用）'!AB29)</f>
        <v>0</v>
      </c>
      <c r="AD34" s="51">
        <f t="shared" si="0"/>
        <v>1</v>
      </c>
      <c r="AE34" s="51" t="str">
        <f t="shared" si="2"/>
        <v>1</v>
      </c>
      <c r="AF34" s="52" t="str">
        <f t="shared" si="5"/>
        <v>1</v>
      </c>
      <c r="AG34" s="52" t="str">
        <f t="shared" si="3"/>
        <v>1</v>
      </c>
      <c r="AH34" s="86">
        <f>IF('個人種目エントリー（男子用）'!$B29=" "," ",'個人種目エントリー（男子用）'!AC29)</f>
        <v>0</v>
      </c>
      <c r="AI34" s="91">
        <f>IF('個人種目エントリー（男子用）'!$B29=" "," ",'個人種目エントリー（男子用）'!AD29)</f>
        <v>0</v>
      </c>
      <c r="AJ34" s="92"/>
      <c r="AK34" s="113"/>
      <c r="AL34" s="558" t="s">
        <v>293</v>
      </c>
      <c r="AM34" s="558"/>
      <c r="AN34" s="558"/>
      <c r="AO34" s="154">
        <f>COUNTIF($AK$14:$AK$25,操作禁止3!A21)</f>
        <v>0</v>
      </c>
      <c r="AP34" s="113"/>
      <c r="AQ34" s="603" t="s">
        <v>293</v>
      </c>
      <c r="AR34" s="603"/>
      <c r="AS34" s="603"/>
      <c r="AT34" s="153">
        <f>COUNTIF($AK$14:$AK$25,操作禁止3!A17)</f>
        <v>0</v>
      </c>
    </row>
    <row r="35" spans="1:46" ht="14.1" customHeight="1">
      <c r="A35" s="49">
        <v>23</v>
      </c>
      <c r="B35" s="532">
        <f>'個人種目エントリー（男子用）'!B30</f>
        <v>0</v>
      </c>
      <c r="C35" s="533"/>
      <c r="D35" s="85">
        <f>'個人種目エントリー（男子用）'!C30</f>
        <v>0</v>
      </c>
      <c r="E35" s="304" t="str">
        <f>'個人種目エントリー（男子用）'!A30</f>
        <v>男子</v>
      </c>
      <c r="F35" s="40">
        <f>'個人種目エントリー（男子用）'!G30</f>
        <v>0</v>
      </c>
      <c r="G35" s="37">
        <f>'個人種目エントリー（男子用）'!H30</f>
        <v>0</v>
      </c>
      <c r="H35" s="42" t="str">
        <f>IF('個人種目エントリー（男子用）'!B30="","",ASC('個人種目エントリー（男子用）'!D30))</f>
        <v/>
      </c>
      <c r="I35" s="34" t="str">
        <f>IF('個人種目エントリー（男子用）'!B30="","",ASC('個人種目エントリー（男子用）'!E30))</f>
        <v/>
      </c>
      <c r="J35" s="39" t="str">
        <f>IF('個人種目エントリー（男子用）'!B30="","",ASC('個人種目エントリー（男子用）'!F30))</f>
        <v/>
      </c>
      <c r="K35" s="146" t="str">
        <f>IF('個人種目エントリー（男子用）'!B30="","",IF('個人種目エントリー（男子用）'!I30&lt;9,"01",IF('個人種目エントリー（男子用）'!I30&lt;11,"02",IF('個人種目エントリー（男子用）'!I30&lt;13,"03",IF('個人種目エントリー（男子用）'!I30&lt;15,"04",IF('個人種目エントリー（男子用）'!I30&gt;14,"05",""))))))</f>
        <v/>
      </c>
      <c r="L35" s="57" t="str">
        <f>IF('個人種目エントリー（男子用）'!B30="","",'個人種目エントリー（男子用）'!K30&amp;'個人種目エントリー（男子用）'!L30&amp;'個人種目エントリー（男子用）'!M30)</f>
        <v/>
      </c>
      <c r="M35" s="44">
        <f>IF('個人種目エントリー（男子用）'!$B30=" "," ",'個人種目エントリー（男子用）'!N30)</f>
        <v>0</v>
      </c>
      <c r="N35" s="45" t="s">
        <v>59</v>
      </c>
      <c r="O35" s="43">
        <f>IF('個人種目エントリー（男子用）'!$B30=" "," ",'個人種目エントリー（男子用）'!O30)</f>
        <v>0</v>
      </c>
      <c r="P35" s="45" t="s">
        <v>60</v>
      </c>
      <c r="Q35" s="47">
        <f>IF('個人種目エントリー（男子用）'!$B30=" "," ",'個人種目エントリー（男子用）'!P30)</f>
        <v>0</v>
      </c>
      <c r="R35" s="57" t="str">
        <f>IF('個人種目エントリー（男子用）'!B30="","",'個人種目エントリー（男子用）'!Q30&amp;'個人種目エントリー（男子用）'!R30&amp;'個人種目エントリー（男子用）'!S30)</f>
        <v/>
      </c>
      <c r="S35" s="33">
        <f>IF('個人種目エントリー（男子用）'!$B30=" "," ",'個人種目エントリー（男子用）'!T30)</f>
        <v>0</v>
      </c>
      <c r="T35" s="46" t="s">
        <v>59</v>
      </c>
      <c r="U35" s="43">
        <f>IF('個人種目エントリー（男子用）'!$B30=" "," ",'個人種目エントリー（男子用）'!U30)</f>
        <v>0</v>
      </c>
      <c r="V35" s="46" t="s">
        <v>60</v>
      </c>
      <c r="W35" s="47">
        <f>IF('個人種目エントリー（男子用）'!$B30=" "," ",'個人種目エントリー（男子用）'!V30)</f>
        <v>0</v>
      </c>
      <c r="X35" s="57" t="str">
        <f>IF('個人種目エントリー（男子用）'!K30="","",'個人種目エントリー（男子用）'!W30&amp;'個人種目エントリー（男子用）'!X30&amp;'個人種目エントリー（男子用）'!Y30)</f>
        <v/>
      </c>
      <c r="Y35" s="33">
        <f>IF('個人種目エントリー（男子用）'!$B30=" "," ",'個人種目エントリー（男子用）'!Z30)</f>
        <v>0</v>
      </c>
      <c r="Z35" s="46" t="s">
        <v>59</v>
      </c>
      <c r="AA35" s="43">
        <f>IF('個人種目エントリー（男子用）'!$B30=" "," ",'個人種目エントリー（男子用）'!AA30)</f>
        <v>0</v>
      </c>
      <c r="AB35" s="46" t="s">
        <v>60</v>
      </c>
      <c r="AC35" s="47">
        <f>IF('個人種目エントリー（男子用）'!$B30=" "," ",'個人種目エントリー（男子用）'!AB30)</f>
        <v>0</v>
      </c>
      <c r="AD35" s="51">
        <f t="shared" si="0"/>
        <v>1</v>
      </c>
      <c r="AE35" s="51" t="str">
        <f t="shared" si="2"/>
        <v>1</v>
      </c>
      <c r="AF35" s="52" t="str">
        <f t="shared" si="5"/>
        <v>1</v>
      </c>
      <c r="AG35" s="52" t="str">
        <f t="shared" si="3"/>
        <v>1</v>
      </c>
      <c r="AH35" s="86">
        <f>IF('個人種目エントリー（男子用）'!$B30=" "," ",'個人種目エントリー（男子用）'!AC30)</f>
        <v>0</v>
      </c>
      <c r="AI35" s="91">
        <f>IF('個人種目エントリー（男子用）'!$B30=" "," ",'個人種目エントリー（男子用）'!AD30)</f>
        <v>0</v>
      </c>
      <c r="AJ35" s="92"/>
      <c r="AK35" s="113"/>
      <c r="AL35" s="558" t="s">
        <v>294</v>
      </c>
      <c r="AM35" s="558"/>
      <c r="AN35" s="558"/>
      <c r="AO35" s="154">
        <f>COUNTIF($AK$14:$AK$25,操作禁止3!A22)</f>
        <v>0</v>
      </c>
      <c r="AP35" s="113"/>
      <c r="AQ35" s="603" t="s">
        <v>294</v>
      </c>
      <c r="AR35" s="603"/>
      <c r="AS35" s="603"/>
      <c r="AT35" s="153">
        <f>COUNTIF($AK$14:$AK$25,操作禁止3!A18)</f>
        <v>0</v>
      </c>
    </row>
    <row r="36" spans="1:46" ht="14.1" customHeight="1">
      <c r="A36" s="49">
        <v>24</v>
      </c>
      <c r="B36" s="532">
        <f>'個人種目エントリー（男子用）'!B31</f>
        <v>0</v>
      </c>
      <c r="C36" s="533"/>
      <c r="D36" s="85">
        <f>'個人種目エントリー（男子用）'!C31</f>
        <v>0</v>
      </c>
      <c r="E36" s="304" t="str">
        <f>'個人種目エントリー（男子用）'!A31</f>
        <v>男子</v>
      </c>
      <c r="F36" s="40">
        <f>'個人種目エントリー（男子用）'!G31</f>
        <v>0</v>
      </c>
      <c r="G36" s="37">
        <f>'個人種目エントリー（男子用）'!H31</f>
        <v>0</v>
      </c>
      <c r="H36" s="42" t="str">
        <f>IF('個人種目エントリー（男子用）'!B31="","",ASC('個人種目エントリー（男子用）'!D31))</f>
        <v/>
      </c>
      <c r="I36" s="34" t="str">
        <f>IF('個人種目エントリー（男子用）'!B31="","",ASC('個人種目エントリー（男子用）'!E31))</f>
        <v/>
      </c>
      <c r="J36" s="39" t="str">
        <f>IF('個人種目エントリー（男子用）'!B31="","",ASC('個人種目エントリー（男子用）'!F31))</f>
        <v/>
      </c>
      <c r="K36" s="146" t="str">
        <f>IF('個人種目エントリー（男子用）'!B31="","",IF('個人種目エントリー（男子用）'!I31&lt;9,"01",IF('個人種目エントリー（男子用）'!I31&lt;11,"02",IF('個人種目エントリー（男子用）'!I31&lt;13,"03",IF('個人種目エントリー（男子用）'!I31&lt;15,"04",IF('個人種目エントリー（男子用）'!I31&gt;14,"05",""))))))</f>
        <v/>
      </c>
      <c r="L36" s="57" t="str">
        <f>IF('個人種目エントリー（男子用）'!B31="","",'個人種目エントリー（男子用）'!K31&amp;'個人種目エントリー（男子用）'!L31&amp;'個人種目エントリー（男子用）'!M31)</f>
        <v/>
      </c>
      <c r="M36" s="44">
        <f>IF('個人種目エントリー（男子用）'!$B31=" "," ",'個人種目エントリー（男子用）'!N31)</f>
        <v>0</v>
      </c>
      <c r="N36" s="45" t="s">
        <v>59</v>
      </c>
      <c r="O36" s="43">
        <f>IF('個人種目エントリー（男子用）'!$B31=" "," ",'個人種目エントリー（男子用）'!O31)</f>
        <v>0</v>
      </c>
      <c r="P36" s="45" t="s">
        <v>60</v>
      </c>
      <c r="Q36" s="47">
        <f>IF('個人種目エントリー（男子用）'!$B31=" "," ",'個人種目エントリー（男子用）'!P31)</f>
        <v>0</v>
      </c>
      <c r="R36" s="57" t="str">
        <f>IF('個人種目エントリー（男子用）'!B31="","",'個人種目エントリー（男子用）'!Q31&amp;'個人種目エントリー（男子用）'!R31&amp;'個人種目エントリー（男子用）'!S31)</f>
        <v/>
      </c>
      <c r="S36" s="33">
        <f>IF('個人種目エントリー（男子用）'!$B31=" "," ",'個人種目エントリー（男子用）'!T31)</f>
        <v>0</v>
      </c>
      <c r="T36" s="46" t="s">
        <v>59</v>
      </c>
      <c r="U36" s="43">
        <f>IF('個人種目エントリー（男子用）'!$B31=" "," ",'個人種目エントリー（男子用）'!U31)</f>
        <v>0</v>
      </c>
      <c r="V36" s="46" t="s">
        <v>60</v>
      </c>
      <c r="W36" s="47">
        <f>IF('個人種目エントリー（男子用）'!$B31=" "," ",'個人種目エントリー（男子用）'!V31)</f>
        <v>0</v>
      </c>
      <c r="X36" s="57" t="str">
        <f>IF('個人種目エントリー（男子用）'!K31="","",'個人種目エントリー（男子用）'!W31&amp;'個人種目エントリー（男子用）'!X31&amp;'個人種目エントリー（男子用）'!Y31)</f>
        <v/>
      </c>
      <c r="Y36" s="33">
        <f>IF('個人種目エントリー（男子用）'!$B31=" "," ",'個人種目エントリー（男子用）'!Z31)</f>
        <v>0</v>
      </c>
      <c r="Z36" s="46" t="s">
        <v>59</v>
      </c>
      <c r="AA36" s="43">
        <f>IF('個人種目エントリー（男子用）'!$B31=" "," ",'個人種目エントリー（男子用）'!AA31)</f>
        <v>0</v>
      </c>
      <c r="AB36" s="46" t="s">
        <v>60</v>
      </c>
      <c r="AC36" s="47">
        <f>IF('個人種目エントリー（男子用）'!$B31=" "," ",'個人種目エントリー（男子用）'!AB31)</f>
        <v>0</v>
      </c>
      <c r="AD36" s="51">
        <f t="shared" si="0"/>
        <v>1</v>
      </c>
      <c r="AE36" s="51" t="str">
        <f t="shared" si="2"/>
        <v>1</v>
      </c>
      <c r="AF36" s="52" t="str">
        <f t="shared" si="5"/>
        <v>1</v>
      </c>
      <c r="AG36" s="52" t="str">
        <f t="shared" si="3"/>
        <v>1</v>
      </c>
      <c r="AH36" s="86">
        <f>IF('個人種目エントリー（男子用）'!$B31=" "," ",'個人種目エントリー（男子用）'!AC31)</f>
        <v>0</v>
      </c>
      <c r="AI36" s="91">
        <f>IF('個人種目エントリー（男子用）'!$B31=" "," ",'個人種目エントリー（男子用）'!AD31)</f>
        <v>0</v>
      </c>
      <c r="AJ36" s="92"/>
      <c r="AK36" s="113"/>
      <c r="AL36" s="113"/>
      <c r="AM36" s="113"/>
      <c r="AN36" s="113"/>
      <c r="AO36" s="113"/>
      <c r="AP36" s="113"/>
      <c r="AQ36" s="113"/>
      <c r="AR36" s="113"/>
      <c r="AS36" s="113"/>
      <c r="AT36" s="113"/>
    </row>
    <row r="37" spans="1:46" ht="14.1" customHeight="1" thickBot="1">
      <c r="A37" s="49">
        <v>25</v>
      </c>
      <c r="B37" s="532">
        <f>'個人種目エントリー（男子用）'!B32</f>
        <v>0</v>
      </c>
      <c r="C37" s="533"/>
      <c r="D37" s="85">
        <f>'個人種目エントリー（男子用）'!C32</f>
        <v>0</v>
      </c>
      <c r="E37" s="304" t="str">
        <f>'個人種目エントリー（男子用）'!A32</f>
        <v>男子</v>
      </c>
      <c r="F37" s="40">
        <f>'個人種目エントリー（男子用）'!G32</f>
        <v>0</v>
      </c>
      <c r="G37" s="37">
        <f>'個人種目エントリー（男子用）'!H32</f>
        <v>0</v>
      </c>
      <c r="H37" s="42" t="str">
        <f>IF('個人種目エントリー（男子用）'!B32="","",ASC('個人種目エントリー（男子用）'!D32))</f>
        <v/>
      </c>
      <c r="I37" s="34" t="str">
        <f>IF('個人種目エントリー（男子用）'!B32="","",ASC('個人種目エントリー（男子用）'!E32))</f>
        <v/>
      </c>
      <c r="J37" s="39" t="str">
        <f>IF('個人種目エントリー（男子用）'!B32="","",ASC('個人種目エントリー（男子用）'!F32))</f>
        <v/>
      </c>
      <c r="K37" s="146" t="str">
        <f>IF('個人種目エントリー（男子用）'!B32="","",IF('個人種目エントリー（男子用）'!I32&lt;9,"01",IF('個人種目エントリー（男子用）'!I32&lt;11,"02",IF('個人種目エントリー（男子用）'!I32&lt;13,"03",IF('個人種目エントリー（男子用）'!I32&lt;15,"04",IF('個人種目エントリー（男子用）'!I32&gt;14,"05",""))))))</f>
        <v/>
      </c>
      <c r="L37" s="57" t="str">
        <f>IF('個人種目エントリー（男子用）'!B32="","",'個人種目エントリー（男子用）'!K32&amp;'個人種目エントリー（男子用）'!L32&amp;'個人種目エントリー（男子用）'!M32)</f>
        <v/>
      </c>
      <c r="M37" s="44">
        <f>IF('個人種目エントリー（男子用）'!$B32=" "," ",'個人種目エントリー（男子用）'!N32)</f>
        <v>0</v>
      </c>
      <c r="N37" s="45" t="s">
        <v>59</v>
      </c>
      <c r="O37" s="43">
        <f>IF('個人種目エントリー（男子用）'!$B32=" "," ",'個人種目エントリー（男子用）'!O32)</f>
        <v>0</v>
      </c>
      <c r="P37" s="45" t="s">
        <v>60</v>
      </c>
      <c r="Q37" s="47">
        <f>IF('個人種目エントリー（男子用）'!$B32=" "," ",'個人種目エントリー（男子用）'!P32)</f>
        <v>0</v>
      </c>
      <c r="R37" s="57" t="str">
        <f>IF('個人種目エントリー（男子用）'!B32="","",'個人種目エントリー（男子用）'!Q32&amp;'個人種目エントリー（男子用）'!R32&amp;'個人種目エントリー（男子用）'!S32)</f>
        <v/>
      </c>
      <c r="S37" s="33">
        <f>IF('個人種目エントリー（男子用）'!$B32=" "," ",'個人種目エントリー（男子用）'!T32)</f>
        <v>0</v>
      </c>
      <c r="T37" s="46" t="s">
        <v>59</v>
      </c>
      <c r="U37" s="43">
        <f>IF('個人種目エントリー（男子用）'!$B32=" "," ",'個人種目エントリー（男子用）'!U32)</f>
        <v>0</v>
      </c>
      <c r="V37" s="46" t="s">
        <v>60</v>
      </c>
      <c r="W37" s="47">
        <f>IF('個人種目エントリー（男子用）'!$B32=" "," ",'個人種目エントリー（男子用）'!V32)</f>
        <v>0</v>
      </c>
      <c r="X37" s="57" t="str">
        <f>IF('個人種目エントリー（男子用）'!K32="","",'個人種目エントリー（男子用）'!W32&amp;'個人種目エントリー（男子用）'!X32&amp;'個人種目エントリー（男子用）'!Y32)</f>
        <v/>
      </c>
      <c r="Y37" s="33">
        <f>IF('個人種目エントリー（男子用）'!$B32=" "," ",'個人種目エントリー（男子用）'!Z32)</f>
        <v>0</v>
      </c>
      <c r="Z37" s="46" t="s">
        <v>59</v>
      </c>
      <c r="AA37" s="43">
        <f>IF('個人種目エントリー（男子用）'!$B32=" "," ",'個人種目エントリー（男子用）'!AA32)</f>
        <v>0</v>
      </c>
      <c r="AB37" s="46" t="s">
        <v>60</v>
      </c>
      <c r="AC37" s="47">
        <f>IF('個人種目エントリー（男子用）'!$B32=" "," ",'個人種目エントリー（男子用）'!AB32)</f>
        <v>0</v>
      </c>
      <c r="AD37" s="51">
        <f t="shared" si="0"/>
        <v>1</v>
      </c>
      <c r="AE37" s="51" t="str">
        <f t="shared" si="2"/>
        <v>1</v>
      </c>
      <c r="AF37" s="52" t="str">
        <f t="shared" si="5"/>
        <v>1</v>
      </c>
      <c r="AG37" s="52" t="str">
        <f t="shared" si="3"/>
        <v>1</v>
      </c>
      <c r="AH37" s="86">
        <f>IF('個人種目エントリー（男子用）'!$B32=" "," ",'個人種目エントリー（男子用）'!AC32)</f>
        <v>0</v>
      </c>
      <c r="AI37" s="91">
        <f>IF('個人種目エントリー（男子用）'!$B32=" "," ",'個人種目エントリー（男子用）'!AD32)</f>
        <v>0</v>
      </c>
      <c r="AJ37" s="92"/>
      <c r="AK37" s="113"/>
      <c r="AL37" s="113" t="s">
        <v>123</v>
      </c>
      <c r="AM37" s="113"/>
      <c r="AN37" s="113"/>
      <c r="AO37" s="113"/>
      <c r="AP37" s="113"/>
      <c r="AQ37" s="113"/>
      <c r="AR37" s="113"/>
      <c r="AS37" s="113"/>
      <c r="AT37" s="113"/>
    </row>
    <row r="38" spans="1:46" ht="14.1" customHeight="1">
      <c r="A38" s="49">
        <v>26</v>
      </c>
      <c r="B38" s="532">
        <f>'個人種目エントリー（男子用）'!B33</f>
        <v>0</v>
      </c>
      <c r="C38" s="533"/>
      <c r="D38" s="85">
        <f>'個人種目エントリー（男子用）'!C33</f>
        <v>0</v>
      </c>
      <c r="E38" s="304" t="str">
        <f>'個人種目エントリー（男子用）'!A33</f>
        <v>男子</v>
      </c>
      <c r="F38" s="40">
        <f>'個人種目エントリー（男子用）'!G33</f>
        <v>0</v>
      </c>
      <c r="G38" s="37">
        <f>'個人種目エントリー（男子用）'!H33</f>
        <v>0</v>
      </c>
      <c r="H38" s="42" t="str">
        <f>IF('個人種目エントリー（男子用）'!B33="","",ASC('個人種目エントリー（男子用）'!D33))</f>
        <v/>
      </c>
      <c r="I38" s="34" t="str">
        <f>IF('個人種目エントリー（男子用）'!B33="","",ASC('個人種目エントリー（男子用）'!E33))</f>
        <v/>
      </c>
      <c r="J38" s="39" t="str">
        <f>IF('個人種目エントリー（男子用）'!B33="","",ASC('個人種目エントリー（男子用）'!F33))</f>
        <v/>
      </c>
      <c r="K38" s="146" t="str">
        <f>IF('個人種目エントリー（男子用）'!B33="","",IF('個人種目エントリー（男子用）'!I33&lt;9,"01",IF('個人種目エントリー（男子用）'!I33&lt;11,"02",IF('個人種目エントリー（男子用）'!I33&lt;13,"03",IF('個人種目エントリー（男子用）'!I33&lt;15,"04",IF('個人種目エントリー（男子用）'!I33&gt;14,"05",""))))))</f>
        <v/>
      </c>
      <c r="L38" s="57" t="str">
        <f>IF('個人種目エントリー（男子用）'!B33="","",'個人種目エントリー（男子用）'!K33&amp;'個人種目エントリー（男子用）'!L33&amp;'個人種目エントリー（男子用）'!M33)</f>
        <v/>
      </c>
      <c r="M38" s="44">
        <f>IF('個人種目エントリー（男子用）'!$B33=" "," ",'個人種目エントリー（男子用）'!N33)</f>
        <v>0</v>
      </c>
      <c r="N38" s="45" t="s">
        <v>59</v>
      </c>
      <c r="O38" s="43">
        <f>IF('個人種目エントリー（男子用）'!$B33=" "," ",'個人種目エントリー（男子用）'!O33)</f>
        <v>0</v>
      </c>
      <c r="P38" s="45" t="s">
        <v>60</v>
      </c>
      <c r="Q38" s="47">
        <f>IF('個人種目エントリー（男子用）'!$B33=" "," ",'個人種目エントリー（男子用）'!P33)</f>
        <v>0</v>
      </c>
      <c r="R38" s="57" t="str">
        <f>IF('個人種目エントリー（男子用）'!B33="","",'個人種目エントリー（男子用）'!Q33&amp;'個人種目エントリー（男子用）'!R33&amp;'個人種目エントリー（男子用）'!S33)</f>
        <v/>
      </c>
      <c r="S38" s="33">
        <f>IF('個人種目エントリー（男子用）'!$B33=" "," ",'個人種目エントリー（男子用）'!T33)</f>
        <v>0</v>
      </c>
      <c r="T38" s="46" t="s">
        <v>59</v>
      </c>
      <c r="U38" s="43">
        <f>IF('個人種目エントリー（男子用）'!$B33=" "," ",'個人種目エントリー（男子用）'!U33)</f>
        <v>0</v>
      </c>
      <c r="V38" s="46" t="s">
        <v>60</v>
      </c>
      <c r="W38" s="47">
        <f>IF('個人種目エントリー（男子用）'!$B33=" "," ",'個人種目エントリー（男子用）'!V33)</f>
        <v>0</v>
      </c>
      <c r="X38" s="57" t="str">
        <f>IF('個人種目エントリー（男子用）'!K33="","",'個人種目エントリー（男子用）'!W33&amp;'個人種目エントリー（男子用）'!X33&amp;'個人種目エントリー（男子用）'!Y33)</f>
        <v/>
      </c>
      <c r="Y38" s="33">
        <f>IF('個人種目エントリー（男子用）'!$B33=" "," ",'個人種目エントリー（男子用）'!Z33)</f>
        <v>0</v>
      </c>
      <c r="Z38" s="46" t="s">
        <v>59</v>
      </c>
      <c r="AA38" s="43">
        <f>IF('個人種目エントリー（男子用）'!$B33=" "," ",'個人種目エントリー（男子用）'!AA33)</f>
        <v>0</v>
      </c>
      <c r="AB38" s="46" t="s">
        <v>60</v>
      </c>
      <c r="AC38" s="47">
        <f>IF('個人種目エントリー（男子用）'!$B33=" "," ",'個人種目エントリー（男子用）'!AB33)</f>
        <v>0</v>
      </c>
      <c r="AD38" s="51">
        <f t="shared" si="0"/>
        <v>1</v>
      </c>
      <c r="AE38" s="51" t="str">
        <f t="shared" si="2"/>
        <v>1</v>
      </c>
      <c r="AF38" s="52" t="str">
        <f t="shared" si="5"/>
        <v>1</v>
      </c>
      <c r="AG38" s="52" t="str">
        <f t="shared" si="3"/>
        <v>1</v>
      </c>
      <c r="AH38" s="86">
        <f>IF('個人種目エントリー（男子用）'!$B33=" "," ",'個人種目エントリー（男子用）'!AC33)</f>
        <v>0</v>
      </c>
      <c r="AI38" s="91">
        <f>IF('個人種目エントリー（男子用）'!$B33=" "," ",'個人種目エントリー（男子用）'!AD33)</f>
        <v>0</v>
      </c>
      <c r="AJ38" s="92"/>
      <c r="AK38" s="113"/>
      <c r="AL38" s="612" t="s">
        <v>25</v>
      </c>
      <c r="AM38" s="613"/>
      <c r="AN38" s="613"/>
      <c r="AO38" s="613"/>
      <c r="AP38" s="614"/>
      <c r="AQ38" s="618"/>
      <c r="AR38" s="619"/>
      <c r="AS38" s="619"/>
      <c r="AT38" s="622" t="s">
        <v>124</v>
      </c>
    </row>
    <row r="39" spans="1:46" ht="14.1" customHeight="1">
      <c r="A39" s="49">
        <v>27</v>
      </c>
      <c r="B39" s="532">
        <f>'個人種目エントリー（男子用）'!B34</f>
        <v>0</v>
      </c>
      <c r="C39" s="533"/>
      <c r="D39" s="85">
        <f>'個人種目エントリー（男子用）'!C34</f>
        <v>0</v>
      </c>
      <c r="E39" s="304" t="str">
        <f>'個人種目エントリー（男子用）'!A34</f>
        <v>男子</v>
      </c>
      <c r="F39" s="40">
        <f>'個人種目エントリー（男子用）'!G34</f>
        <v>0</v>
      </c>
      <c r="G39" s="37">
        <f>'個人種目エントリー（男子用）'!H34</f>
        <v>0</v>
      </c>
      <c r="H39" s="42" t="str">
        <f>IF('個人種目エントリー（男子用）'!B34="","",ASC('個人種目エントリー（男子用）'!D34))</f>
        <v/>
      </c>
      <c r="I39" s="34" t="str">
        <f>IF('個人種目エントリー（男子用）'!B34="","",ASC('個人種目エントリー（男子用）'!E34))</f>
        <v/>
      </c>
      <c r="J39" s="39" t="str">
        <f>IF('個人種目エントリー（男子用）'!B34="","",ASC('個人種目エントリー（男子用）'!F34))</f>
        <v/>
      </c>
      <c r="K39" s="146" t="str">
        <f>IF('個人種目エントリー（男子用）'!B34="","",IF('個人種目エントリー（男子用）'!I34&lt;9,"01",IF('個人種目エントリー（男子用）'!I34&lt;11,"02",IF('個人種目エントリー（男子用）'!I34&lt;13,"03",IF('個人種目エントリー（男子用）'!I34&lt;15,"04",IF('個人種目エントリー（男子用）'!I34&gt;14,"05",""))))))</f>
        <v/>
      </c>
      <c r="L39" s="57" t="str">
        <f>IF('個人種目エントリー（男子用）'!B34="","",'個人種目エントリー（男子用）'!K34&amp;'個人種目エントリー（男子用）'!L34&amp;'個人種目エントリー（男子用）'!M34)</f>
        <v/>
      </c>
      <c r="M39" s="44">
        <f>IF('個人種目エントリー（男子用）'!$B34=" "," ",'個人種目エントリー（男子用）'!N34)</f>
        <v>0</v>
      </c>
      <c r="N39" s="45" t="s">
        <v>59</v>
      </c>
      <c r="O39" s="43">
        <f>IF('個人種目エントリー（男子用）'!$B34=" "," ",'個人種目エントリー（男子用）'!O34)</f>
        <v>0</v>
      </c>
      <c r="P39" s="45" t="s">
        <v>60</v>
      </c>
      <c r="Q39" s="47">
        <f>IF('個人種目エントリー（男子用）'!$B34=" "," ",'個人種目エントリー（男子用）'!P34)</f>
        <v>0</v>
      </c>
      <c r="R39" s="57" t="str">
        <f>IF('個人種目エントリー（男子用）'!B34="","",'個人種目エントリー（男子用）'!Q34&amp;'個人種目エントリー（男子用）'!R34&amp;'個人種目エントリー（男子用）'!S34)</f>
        <v/>
      </c>
      <c r="S39" s="33">
        <f>IF('個人種目エントリー（男子用）'!$B34=" "," ",'個人種目エントリー（男子用）'!T34)</f>
        <v>0</v>
      </c>
      <c r="T39" s="46" t="s">
        <v>59</v>
      </c>
      <c r="U39" s="43">
        <f>IF('個人種目エントリー（男子用）'!$B34=" "," ",'個人種目エントリー（男子用）'!U34)</f>
        <v>0</v>
      </c>
      <c r="V39" s="46" t="s">
        <v>60</v>
      </c>
      <c r="W39" s="47">
        <f>IF('個人種目エントリー（男子用）'!$B34=" "," ",'個人種目エントリー（男子用）'!V34)</f>
        <v>0</v>
      </c>
      <c r="X39" s="57" t="str">
        <f>IF('個人種目エントリー（男子用）'!K34="","",'個人種目エントリー（男子用）'!W34&amp;'個人種目エントリー（男子用）'!X34&amp;'個人種目エントリー（男子用）'!Y34)</f>
        <v/>
      </c>
      <c r="Y39" s="33">
        <f>IF('個人種目エントリー（男子用）'!$B34=" "," ",'個人種目エントリー（男子用）'!Z34)</f>
        <v>0</v>
      </c>
      <c r="Z39" s="46" t="s">
        <v>59</v>
      </c>
      <c r="AA39" s="43">
        <f>IF('個人種目エントリー（男子用）'!$B34=" "," ",'個人種目エントリー（男子用）'!AA34)</f>
        <v>0</v>
      </c>
      <c r="AB39" s="46" t="s">
        <v>60</v>
      </c>
      <c r="AC39" s="47">
        <f>IF('個人種目エントリー（男子用）'!$B34=" "," ",'個人種目エントリー（男子用）'!AB34)</f>
        <v>0</v>
      </c>
      <c r="AD39" s="51">
        <f t="shared" si="0"/>
        <v>1</v>
      </c>
      <c r="AE39" s="51" t="str">
        <f t="shared" si="2"/>
        <v>1</v>
      </c>
      <c r="AF39" s="52" t="str">
        <f t="shared" si="5"/>
        <v>1</v>
      </c>
      <c r="AG39" s="52" t="str">
        <f t="shared" si="3"/>
        <v>1</v>
      </c>
      <c r="AH39" s="86">
        <f>IF('個人種目エントリー（男子用）'!$B34=" "," ",'個人種目エントリー（男子用）'!AC34)</f>
        <v>0</v>
      </c>
      <c r="AI39" s="91">
        <f>IF('個人種目エントリー（男子用）'!$B34=" "," ",'個人種目エントリー（男子用）'!AD34)</f>
        <v>0</v>
      </c>
      <c r="AJ39" s="92"/>
      <c r="AK39" s="113"/>
      <c r="AL39" s="615"/>
      <c r="AM39" s="616"/>
      <c r="AN39" s="616"/>
      <c r="AO39" s="616"/>
      <c r="AP39" s="617"/>
      <c r="AQ39" s="620"/>
      <c r="AR39" s="621"/>
      <c r="AS39" s="621"/>
      <c r="AT39" s="623"/>
    </row>
    <row r="40" spans="1:46" ht="14.1" customHeight="1" thickBot="1">
      <c r="A40" s="49">
        <v>28</v>
      </c>
      <c r="B40" s="532">
        <f>'個人種目エントリー（男子用）'!B35</f>
        <v>0</v>
      </c>
      <c r="C40" s="533"/>
      <c r="D40" s="85">
        <f>'個人種目エントリー（男子用）'!C35</f>
        <v>0</v>
      </c>
      <c r="E40" s="304" t="str">
        <f>'個人種目エントリー（男子用）'!A35</f>
        <v>男子</v>
      </c>
      <c r="F40" s="40">
        <f>'個人種目エントリー（男子用）'!G35</f>
        <v>0</v>
      </c>
      <c r="G40" s="37">
        <f>'個人種目エントリー（男子用）'!H35</f>
        <v>0</v>
      </c>
      <c r="H40" s="42" t="str">
        <f>IF('個人種目エントリー（男子用）'!B35="","",ASC('個人種目エントリー（男子用）'!D35))</f>
        <v/>
      </c>
      <c r="I40" s="34" t="str">
        <f>IF('個人種目エントリー（男子用）'!B35="","",ASC('個人種目エントリー（男子用）'!E35))</f>
        <v/>
      </c>
      <c r="J40" s="39" t="str">
        <f>IF('個人種目エントリー（男子用）'!B35="","",ASC('個人種目エントリー（男子用）'!F35))</f>
        <v/>
      </c>
      <c r="K40" s="146" t="str">
        <f>IF('個人種目エントリー（男子用）'!B35="","",IF('個人種目エントリー（男子用）'!I35&lt;9,"01",IF('個人種目エントリー（男子用）'!I35&lt;11,"02",IF('個人種目エントリー（男子用）'!I35&lt;13,"03",IF('個人種目エントリー（男子用）'!I35&lt;15,"04",IF('個人種目エントリー（男子用）'!I35&gt;14,"05",""))))))</f>
        <v/>
      </c>
      <c r="L40" s="57" t="str">
        <f>IF('個人種目エントリー（男子用）'!B35="","",'個人種目エントリー（男子用）'!K35&amp;'個人種目エントリー（男子用）'!L35&amp;'個人種目エントリー（男子用）'!M35)</f>
        <v/>
      </c>
      <c r="M40" s="44">
        <f>IF('個人種目エントリー（男子用）'!$B35=" "," ",'個人種目エントリー（男子用）'!N35)</f>
        <v>0</v>
      </c>
      <c r="N40" s="45" t="s">
        <v>59</v>
      </c>
      <c r="O40" s="43">
        <f>IF('個人種目エントリー（男子用）'!$B35=" "," ",'個人種目エントリー（男子用）'!O35)</f>
        <v>0</v>
      </c>
      <c r="P40" s="45" t="s">
        <v>60</v>
      </c>
      <c r="Q40" s="47">
        <f>IF('個人種目エントリー（男子用）'!$B35=" "," ",'個人種目エントリー（男子用）'!P35)</f>
        <v>0</v>
      </c>
      <c r="R40" s="57" t="str">
        <f>IF('個人種目エントリー（男子用）'!B35="","",'個人種目エントリー（男子用）'!Q35&amp;'個人種目エントリー（男子用）'!R35&amp;'個人種目エントリー（男子用）'!S35)</f>
        <v/>
      </c>
      <c r="S40" s="33">
        <f>IF('個人種目エントリー（男子用）'!$B35=" "," ",'個人種目エントリー（男子用）'!T35)</f>
        <v>0</v>
      </c>
      <c r="T40" s="46" t="s">
        <v>59</v>
      </c>
      <c r="U40" s="43">
        <f>IF('個人種目エントリー（男子用）'!$B35=" "," ",'個人種目エントリー（男子用）'!U35)</f>
        <v>0</v>
      </c>
      <c r="V40" s="46" t="s">
        <v>60</v>
      </c>
      <c r="W40" s="47">
        <f>IF('個人種目エントリー（男子用）'!$B35=" "," ",'個人種目エントリー（男子用）'!V35)</f>
        <v>0</v>
      </c>
      <c r="X40" s="57" t="str">
        <f>IF('個人種目エントリー（男子用）'!K35="","",'個人種目エントリー（男子用）'!W35&amp;'個人種目エントリー（男子用）'!X35&amp;'個人種目エントリー（男子用）'!Y35)</f>
        <v/>
      </c>
      <c r="Y40" s="33">
        <f>IF('個人種目エントリー（男子用）'!$B35=" "," ",'個人種目エントリー（男子用）'!Z35)</f>
        <v>0</v>
      </c>
      <c r="Z40" s="46" t="s">
        <v>59</v>
      </c>
      <c r="AA40" s="43">
        <f>IF('個人種目エントリー（男子用）'!$B35=" "," ",'個人種目エントリー（男子用）'!AA35)</f>
        <v>0</v>
      </c>
      <c r="AB40" s="46" t="s">
        <v>60</v>
      </c>
      <c r="AC40" s="47">
        <f>IF('個人種目エントリー（男子用）'!$B35=" "," ",'個人種目エントリー（男子用）'!AB35)</f>
        <v>0</v>
      </c>
      <c r="AD40" s="51">
        <f t="shared" si="0"/>
        <v>1</v>
      </c>
      <c r="AE40" s="51" t="str">
        <f t="shared" si="2"/>
        <v>1</v>
      </c>
      <c r="AF40" s="52" t="str">
        <f t="shared" si="5"/>
        <v>1</v>
      </c>
      <c r="AG40" s="52" t="str">
        <f t="shared" si="3"/>
        <v>1</v>
      </c>
      <c r="AH40" s="86">
        <f>IF('個人種目エントリー（男子用）'!$B35=" "," ",'個人種目エントリー（男子用）'!AC35)</f>
        <v>0</v>
      </c>
      <c r="AI40" s="91">
        <f>IF('個人種目エントリー（男子用）'!$B35=" "," ",'個人種目エントリー（男子用）'!AD35)</f>
        <v>0</v>
      </c>
      <c r="AJ40" s="92"/>
      <c r="AK40" s="113"/>
      <c r="AL40" s="559" t="s">
        <v>245</v>
      </c>
      <c r="AM40" s="560"/>
      <c r="AN40" s="560"/>
      <c r="AO40" s="560"/>
      <c r="AP40" s="561"/>
      <c r="AQ40" s="556">
        <f>SUM(AQ38)</f>
        <v>0</v>
      </c>
      <c r="AR40" s="557"/>
      <c r="AS40" s="557"/>
      <c r="AT40" s="274" t="s">
        <v>124</v>
      </c>
    </row>
    <row r="41" spans="1:46" ht="14.1" customHeight="1">
      <c r="A41" s="49">
        <v>29</v>
      </c>
      <c r="B41" s="532">
        <f>'個人種目エントリー（男子用）'!B36</f>
        <v>0</v>
      </c>
      <c r="C41" s="533"/>
      <c r="D41" s="85">
        <f>'個人種目エントリー（男子用）'!C36</f>
        <v>0</v>
      </c>
      <c r="E41" s="304" t="str">
        <f>'個人種目エントリー（男子用）'!A36</f>
        <v>男子</v>
      </c>
      <c r="F41" s="40">
        <f>'個人種目エントリー（男子用）'!G36</f>
        <v>0</v>
      </c>
      <c r="G41" s="37">
        <f>'個人種目エントリー（男子用）'!H36</f>
        <v>0</v>
      </c>
      <c r="H41" s="42" t="str">
        <f>IF('個人種目エントリー（男子用）'!B36="","",ASC('個人種目エントリー（男子用）'!D36))</f>
        <v/>
      </c>
      <c r="I41" s="34" t="str">
        <f>IF('個人種目エントリー（男子用）'!B36="","",ASC('個人種目エントリー（男子用）'!E36))</f>
        <v/>
      </c>
      <c r="J41" s="39" t="str">
        <f>IF('個人種目エントリー（男子用）'!B36="","",ASC('個人種目エントリー（男子用）'!F36))</f>
        <v/>
      </c>
      <c r="K41" s="146" t="str">
        <f>IF('個人種目エントリー（男子用）'!B36="","",IF('個人種目エントリー（男子用）'!I36&lt;9,"01",IF('個人種目エントリー（男子用）'!I36&lt;11,"02",IF('個人種目エントリー（男子用）'!I36&lt;13,"03",IF('個人種目エントリー（男子用）'!I36&lt;15,"04",IF('個人種目エントリー（男子用）'!I36&gt;14,"05",""))))))</f>
        <v/>
      </c>
      <c r="L41" s="57" t="str">
        <f>IF('個人種目エントリー（男子用）'!B36="","",'個人種目エントリー（男子用）'!K36&amp;'個人種目エントリー（男子用）'!L36&amp;'個人種目エントリー（男子用）'!M36)</f>
        <v/>
      </c>
      <c r="M41" s="44">
        <f>IF('個人種目エントリー（男子用）'!$B36=" "," ",'個人種目エントリー（男子用）'!N36)</f>
        <v>0</v>
      </c>
      <c r="N41" s="45" t="s">
        <v>59</v>
      </c>
      <c r="O41" s="43">
        <f>IF('個人種目エントリー（男子用）'!$B36=" "," ",'個人種目エントリー（男子用）'!O36)</f>
        <v>0</v>
      </c>
      <c r="P41" s="45" t="s">
        <v>60</v>
      </c>
      <c r="Q41" s="47">
        <f>IF('個人種目エントリー（男子用）'!$B36=" "," ",'個人種目エントリー（男子用）'!P36)</f>
        <v>0</v>
      </c>
      <c r="R41" s="57" t="str">
        <f>IF('個人種目エントリー（男子用）'!B36="","",'個人種目エントリー（男子用）'!Q36&amp;'個人種目エントリー（男子用）'!R36&amp;'個人種目エントリー（男子用）'!S36)</f>
        <v/>
      </c>
      <c r="S41" s="33">
        <f>IF('個人種目エントリー（男子用）'!$B36=" "," ",'個人種目エントリー（男子用）'!T36)</f>
        <v>0</v>
      </c>
      <c r="T41" s="46" t="s">
        <v>59</v>
      </c>
      <c r="U41" s="43">
        <f>IF('個人種目エントリー（男子用）'!$B36=" "," ",'個人種目エントリー（男子用）'!U36)</f>
        <v>0</v>
      </c>
      <c r="V41" s="46" t="s">
        <v>60</v>
      </c>
      <c r="W41" s="47">
        <f>IF('個人種目エントリー（男子用）'!$B36=" "," ",'個人種目エントリー（男子用）'!V36)</f>
        <v>0</v>
      </c>
      <c r="X41" s="57" t="str">
        <f>IF('個人種目エントリー（男子用）'!K36="","",'個人種目エントリー（男子用）'!W36&amp;'個人種目エントリー（男子用）'!X36&amp;'個人種目エントリー（男子用）'!Y36)</f>
        <v/>
      </c>
      <c r="Y41" s="33">
        <f>IF('個人種目エントリー（男子用）'!$B36=" "," ",'個人種目エントリー（男子用）'!Z36)</f>
        <v>0</v>
      </c>
      <c r="Z41" s="46" t="s">
        <v>59</v>
      </c>
      <c r="AA41" s="43">
        <f>IF('個人種目エントリー（男子用）'!$B36=" "," ",'個人種目エントリー（男子用）'!AA36)</f>
        <v>0</v>
      </c>
      <c r="AB41" s="46" t="s">
        <v>60</v>
      </c>
      <c r="AC41" s="47">
        <f>IF('個人種目エントリー（男子用）'!$B36=" "," ",'個人種目エントリー（男子用）'!AB36)</f>
        <v>0</v>
      </c>
      <c r="AD41" s="51">
        <f t="shared" si="0"/>
        <v>1</v>
      </c>
      <c r="AE41" s="51" t="str">
        <f t="shared" si="2"/>
        <v>1</v>
      </c>
      <c r="AF41" s="52" t="str">
        <f t="shared" si="5"/>
        <v>1</v>
      </c>
      <c r="AG41" s="52" t="str">
        <f t="shared" si="3"/>
        <v>1</v>
      </c>
      <c r="AH41" s="86">
        <f>IF('個人種目エントリー（男子用）'!$B36=" "," ",'個人種目エントリー（男子用）'!AC36)</f>
        <v>0</v>
      </c>
      <c r="AI41" s="91">
        <f>IF('個人種目エントリー（男子用）'!$B36=" "," ",'個人種目エントリー（男子用）'!AD36)</f>
        <v>0</v>
      </c>
      <c r="AJ41" s="92"/>
      <c r="AK41" s="113"/>
      <c r="AL41" s="624" t="s">
        <v>246</v>
      </c>
      <c r="AM41" s="625"/>
      <c r="AN41" s="625"/>
      <c r="AO41" s="625"/>
      <c r="AP41" s="625"/>
      <c r="AQ41" s="630"/>
      <c r="AR41" s="630"/>
      <c r="AS41" s="630"/>
      <c r="AT41" s="628" t="s">
        <v>124</v>
      </c>
    </row>
    <row r="42" spans="1:46" ht="14.1" customHeight="1" thickBot="1">
      <c r="A42" s="49">
        <v>30</v>
      </c>
      <c r="B42" s="532">
        <f>'個人種目エントリー（男子用）'!B37</f>
        <v>0</v>
      </c>
      <c r="C42" s="533"/>
      <c r="D42" s="85">
        <f>'個人種目エントリー（男子用）'!C37</f>
        <v>0</v>
      </c>
      <c r="E42" s="304" t="str">
        <f>'個人種目エントリー（男子用）'!A37</f>
        <v>男子</v>
      </c>
      <c r="F42" s="40">
        <f>'個人種目エントリー（男子用）'!G37</f>
        <v>0</v>
      </c>
      <c r="G42" s="37">
        <f>'個人種目エントリー（男子用）'!H37</f>
        <v>0</v>
      </c>
      <c r="H42" s="42" t="str">
        <f>IF('個人種目エントリー（男子用）'!B37="","",ASC('個人種目エントリー（男子用）'!D37))</f>
        <v/>
      </c>
      <c r="I42" s="34" t="str">
        <f>IF('個人種目エントリー（男子用）'!B37="","",ASC('個人種目エントリー（男子用）'!E37))</f>
        <v/>
      </c>
      <c r="J42" s="39" t="str">
        <f>IF('個人種目エントリー（男子用）'!B37="","",ASC('個人種目エントリー（男子用）'!F37))</f>
        <v/>
      </c>
      <c r="K42" s="146" t="str">
        <f>IF('個人種目エントリー（男子用）'!B37="","",IF('個人種目エントリー（男子用）'!I37&lt;9,"01",IF('個人種目エントリー（男子用）'!I37&lt;11,"02",IF('個人種目エントリー（男子用）'!I37&lt;13,"03",IF('個人種目エントリー（男子用）'!I37&lt;15,"04",IF('個人種目エントリー（男子用）'!I37&gt;14,"05",""))))))</f>
        <v/>
      </c>
      <c r="L42" s="57" t="str">
        <f>IF('個人種目エントリー（男子用）'!B37="","",'個人種目エントリー（男子用）'!K37&amp;'個人種目エントリー（男子用）'!L37&amp;'個人種目エントリー（男子用）'!M37)</f>
        <v/>
      </c>
      <c r="M42" s="44">
        <f>IF('個人種目エントリー（男子用）'!$B37=" "," ",'個人種目エントリー（男子用）'!N37)</f>
        <v>0</v>
      </c>
      <c r="N42" s="45" t="s">
        <v>59</v>
      </c>
      <c r="O42" s="43">
        <f>IF('個人種目エントリー（男子用）'!$B37=" "," ",'個人種目エントリー（男子用）'!O37)</f>
        <v>0</v>
      </c>
      <c r="P42" s="45" t="s">
        <v>60</v>
      </c>
      <c r="Q42" s="47">
        <f>IF('個人種目エントリー（男子用）'!$B37=" "," ",'個人種目エントリー（男子用）'!P37)</f>
        <v>0</v>
      </c>
      <c r="R42" s="57" t="str">
        <f>IF('個人種目エントリー（男子用）'!B37="","",'個人種目エントリー（男子用）'!Q37&amp;'個人種目エントリー（男子用）'!R37&amp;'個人種目エントリー（男子用）'!S37)</f>
        <v/>
      </c>
      <c r="S42" s="33">
        <f>IF('個人種目エントリー（男子用）'!$B37=" "," ",'個人種目エントリー（男子用）'!T37)</f>
        <v>0</v>
      </c>
      <c r="T42" s="46" t="s">
        <v>59</v>
      </c>
      <c r="U42" s="43">
        <f>IF('個人種目エントリー（男子用）'!$B37=" "," ",'個人種目エントリー（男子用）'!U37)</f>
        <v>0</v>
      </c>
      <c r="V42" s="46" t="s">
        <v>60</v>
      </c>
      <c r="W42" s="47">
        <f>IF('個人種目エントリー（男子用）'!$B37=" "," ",'個人種目エントリー（男子用）'!V37)</f>
        <v>0</v>
      </c>
      <c r="X42" s="57" t="str">
        <f>IF('個人種目エントリー（男子用）'!K37="","",'個人種目エントリー（男子用）'!W37&amp;'個人種目エントリー（男子用）'!X37&amp;'個人種目エントリー（男子用）'!Y37)</f>
        <v/>
      </c>
      <c r="Y42" s="33">
        <f>IF('個人種目エントリー（男子用）'!$B37=" "," ",'個人種目エントリー（男子用）'!Z37)</f>
        <v>0</v>
      </c>
      <c r="Z42" s="46" t="s">
        <v>59</v>
      </c>
      <c r="AA42" s="43">
        <f>IF('個人種目エントリー（男子用）'!$B37=" "," ",'個人種目エントリー（男子用）'!AA37)</f>
        <v>0</v>
      </c>
      <c r="AB42" s="46" t="s">
        <v>60</v>
      </c>
      <c r="AC42" s="47">
        <f>IF('個人種目エントリー（男子用）'!$B37=" "," ",'個人種目エントリー（男子用）'!AB37)</f>
        <v>0</v>
      </c>
      <c r="AD42" s="51">
        <f t="shared" si="0"/>
        <v>1</v>
      </c>
      <c r="AE42" s="51" t="str">
        <f t="shared" si="2"/>
        <v>1</v>
      </c>
      <c r="AF42" s="52" t="str">
        <f t="shared" si="5"/>
        <v>1</v>
      </c>
      <c r="AG42" s="52" t="str">
        <f t="shared" si="3"/>
        <v>1</v>
      </c>
      <c r="AH42" s="86">
        <f>IF('個人種目エントリー（男子用）'!$B37=" "," ",'個人種目エントリー（男子用）'!AC37)</f>
        <v>0</v>
      </c>
      <c r="AI42" s="91">
        <f>IF('個人種目エントリー（男子用）'!$B37=" "," ",'個人種目エントリー（男子用）'!AD37)</f>
        <v>0</v>
      </c>
      <c r="AJ42" s="92"/>
      <c r="AK42" s="113"/>
      <c r="AL42" s="626"/>
      <c r="AM42" s="627"/>
      <c r="AN42" s="627"/>
      <c r="AO42" s="627"/>
      <c r="AP42" s="627"/>
      <c r="AQ42" s="631"/>
      <c r="AR42" s="631"/>
      <c r="AS42" s="631"/>
      <c r="AT42" s="629"/>
    </row>
    <row r="43" spans="1:46" ht="14.1" customHeight="1">
      <c r="A43" s="49">
        <v>31</v>
      </c>
      <c r="B43" s="532">
        <f>'個人種目エントリー（男子用）'!B38</f>
        <v>0</v>
      </c>
      <c r="C43" s="533"/>
      <c r="D43" s="85">
        <f>'個人種目エントリー（男子用）'!C38</f>
        <v>0</v>
      </c>
      <c r="E43" s="304" t="str">
        <f>'個人種目エントリー（男子用）'!A38</f>
        <v>男子</v>
      </c>
      <c r="F43" s="40">
        <f>'個人種目エントリー（男子用）'!G38</f>
        <v>0</v>
      </c>
      <c r="G43" s="37">
        <f>'個人種目エントリー（男子用）'!H38</f>
        <v>0</v>
      </c>
      <c r="H43" s="42" t="str">
        <f>IF('個人種目エントリー（男子用）'!B38="","",ASC('個人種目エントリー（男子用）'!D38))</f>
        <v/>
      </c>
      <c r="I43" s="34" t="str">
        <f>IF('個人種目エントリー（男子用）'!B38="","",ASC('個人種目エントリー（男子用）'!E38))</f>
        <v/>
      </c>
      <c r="J43" s="39" t="str">
        <f>IF('個人種目エントリー（男子用）'!B38="","",ASC('個人種目エントリー（男子用）'!F38))</f>
        <v/>
      </c>
      <c r="K43" s="146" t="str">
        <f>IF('個人種目エントリー（男子用）'!B38="","",IF('個人種目エントリー（男子用）'!I38&lt;9,"01",IF('個人種目エントリー（男子用）'!I38&lt;11,"02",IF('個人種目エントリー（男子用）'!I38&lt;13,"03",IF('個人種目エントリー（男子用）'!I38&lt;15,"04",IF('個人種目エントリー（男子用）'!I38&gt;14,"05",""))))))</f>
        <v/>
      </c>
      <c r="L43" s="57" t="str">
        <f>IF('個人種目エントリー（男子用）'!B38="","",'個人種目エントリー（男子用）'!K38&amp;'個人種目エントリー（男子用）'!L38&amp;'個人種目エントリー（男子用）'!M38)</f>
        <v/>
      </c>
      <c r="M43" s="44">
        <f>IF('個人種目エントリー（男子用）'!$B38=" "," ",'個人種目エントリー（男子用）'!N38)</f>
        <v>0</v>
      </c>
      <c r="N43" s="45" t="s">
        <v>59</v>
      </c>
      <c r="O43" s="43">
        <f>IF('個人種目エントリー（男子用）'!$B38=" "," ",'個人種目エントリー（男子用）'!O38)</f>
        <v>0</v>
      </c>
      <c r="P43" s="45" t="s">
        <v>60</v>
      </c>
      <c r="Q43" s="47">
        <f>IF('個人種目エントリー（男子用）'!$B38=" "," ",'個人種目エントリー（男子用）'!P38)</f>
        <v>0</v>
      </c>
      <c r="R43" s="57" t="str">
        <f>IF('個人種目エントリー（男子用）'!B38="","",'個人種目エントリー（男子用）'!Q38&amp;'個人種目エントリー（男子用）'!R38&amp;'個人種目エントリー（男子用）'!S38)</f>
        <v/>
      </c>
      <c r="S43" s="33">
        <f>IF('個人種目エントリー（男子用）'!$B38=" "," ",'個人種目エントリー（男子用）'!T38)</f>
        <v>0</v>
      </c>
      <c r="T43" s="46" t="s">
        <v>59</v>
      </c>
      <c r="U43" s="43">
        <f>IF('個人種目エントリー（男子用）'!$B38=" "," ",'個人種目エントリー（男子用）'!U38)</f>
        <v>0</v>
      </c>
      <c r="V43" s="46" t="s">
        <v>60</v>
      </c>
      <c r="W43" s="47">
        <f>IF('個人種目エントリー（男子用）'!$B38=" "," ",'個人種目エントリー（男子用）'!V38)</f>
        <v>0</v>
      </c>
      <c r="X43" s="57" t="str">
        <f>IF('個人種目エントリー（男子用）'!K38="","",'個人種目エントリー（男子用）'!W38&amp;'個人種目エントリー（男子用）'!X38&amp;'個人種目エントリー（男子用）'!Y38)</f>
        <v/>
      </c>
      <c r="Y43" s="33">
        <f>IF('個人種目エントリー（男子用）'!$B38=" "," ",'個人種目エントリー（男子用）'!Z38)</f>
        <v>0</v>
      </c>
      <c r="Z43" s="46" t="s">
        <v>59</v>
      </c>
      <c r="AA43" s="43">
        <f>IF('個人種目エントリー（男子用）'!$B38=" "," ",'個人種目エントリー（男子用）'!AA38)</f>
        <v>0</v>
      </c>
      <c r="AB43" s="46" t="s">
        <v>60</v>
      </c>
      <c r="AC43" s="47">
        <f>IF('個人種目エントリー（男子用）'!$B38=" "," ",'個人種目エントリー（男子用）'!AB38)</f>
        <v>0</v>
      </c>
      <c r="AD43" s="51">
        <f t="shared" si="0"/>
        <v>1</v>
      </c>
      <c r="AE43" s="51" t="str">
        <f t="shared" si="2"/>
        <v>1</v>
      </c>
      <c r="AF43" s="52" t="str">
        <f t="shared" si="5"/>
        <v>1</v>
      </c>
      <c r="AG43" s="52" t="str">
        <f t="shared" si="3"/>
        <v>1</v>
      </c>
      <c r="AH43" s="86">
        <f>IF('個人種目エントリー（男子用）'!$B38=" "," ",'個人種目エントリー（男子用）'!AC38)</f>
        <v>0</v>
      </c>
      <c r="AI43" s="91">
        <f>IF('個人種目エントリー（男子用）'!$B38=" "," ",'個人種目エントリー（男子用）'!AD38)</f>
        <v>0</v>
      </c>
      <c r="AJ43" s="92"/>
      <c r="AK43" s="113"/>
      <c r="AL43" s="113"/>
      <c r="AM43" s="113"/>
      <c r="AN43" s="113"/>
      <c r="AO43" s="113"/>
      <c r="AP43" s="113"/>
    </row>
    <row r="44" spans="1:46" ht="14.1" customHeight="1" thickBot="1">
      <c r="A44" s="49">
        <v>32</v>
      </c>
      <c r="B44" s="532">
        <f>'個人種目エントリー（男子用）'!B39</f>
        <v>0</v>
      </c>
      <c r="C44" s="533"/>
      <c r="D44" s="85">
        <f>'個人種目エントリー（男子用）'!C39</f>
        <v>0</v>
      </c>
      <c r="E44" s="304" t="str">
        <f>'個人種目エントリー（男子用）'!A39</f>
        <v>男子</v>
      </c>
      <c r="F44" s="40">
        <f>'個人種目エントリー（男子用）'!G39</f>
        <v>0</v>
      </c>
      <c r="G44" s="37">
        <f>'個人種目エントリー（男子用）'!H39</f>
        <v>0</v>
      </c>
      <c r="H44" s="42" t="str">
        <f>IF('個人種目エントリー（男子用）'!B39="","",ASC('個人種目エントリー（男子用）'!D39))</f>
        <v/>
      </c>
      <c r="I44" s="34" t="str">
        <f>IF('個人種目エントリー（男子用）'!B39="","",ASC('個人種目エントリー（男子用）'!E39))</f>
        <v/>
      </c>
      <c r="J44" s="39" t="str">
        <f>IF('個人種目エントリー（男子用）'!B39="","",ASC('個人種目エントリー（男子用）'!F39))</f>
        <v/>
      </c>
      <c r="K44" s="146" t="str">
        <f>IF('個人種目エントリー（男子用）'!B39="","",IF('個人種目エントリー（男子用）'!I39&lt;9,"01",IF('個人種目エントリー（男子用）'!I39&lt;11,"02",IF('個人種目エントリー（男子用）'!I39&lt;13,"03",IF('個人種目エントリー（男子用）'!I39&lt;15,"04",IF('個人種目エントリー（男子用）'!I39&gt;14,"05",""))))))</f>
        <v/>
      </c>
      <c r="L44" s="57" t="str">
        <f>IF('個人種目エントリー（男子用）'!B39="","",'個人種目エントリー（男子用）'!K39&amp;'個人種目エントリー（男子用）'!L39&amp;'個人種目エントリー（男子用）'!M39)</f>
        <v/>
      </c>
      <c r="M44" s="44">
        <f>IF('個人種目エントリー（男子用）'!$B39=" "," ",'個人種目エントリー（男子用）'!N39)</f>
        <v>0</v>
      </c>
      <c r="N44" s="45" t="s">
        <v>59</v>
      </c>
      <c r="O44" s="43">
        <f>IF('個人種目エントリー（男子用）'!$B39=" "," ",'個人種目エントリー（男子用）'!O39)</f>
        <v>0</v>
      </c>
      <c r="P44" s="45" t="s">
        <v>60</v>
      </c>
      <c r="Q44" s="47">
        <f>IF('個人種目エントリー（男子用）'!$B39=" "," ",'個人種目エントリー（男子用）'!P39)</f>
        <v>0</v>
      </c>
      <c r="R44" s="57" t="str">
        <f>IF('個人種目エントリー（男子用）'!B39="","",'個人種目エントリー（男子用）'!Q39&amp;'個人種目エントリー（男子用）'!R39&amp;'個人種目エントリー（男子用）'!S39)</f>
        <v/>
      </c>
      <c r="S44" s="33">
        <f>IF('個人種目エントリー（男子用）'!$B39=" "," ",'個人種目エントリー（男子用）'!T39)</f>
        <v>0</v>
      </c>
      <c r="T44" s="46" t="s">
        <v>59</v>
      </c>
      <c r="U44" s="43">
        <f>IF('個人種目エントリー（男子用）'!$B39=" "," ",'個人種目エントリー（男子用）'!U39)</f>
        <v>0</v>
      </c>
      <c r="V44" s="46" t="s">
        <v>60</v>
      </c>
      <c r="W44" s="47">
        <f>IF('個人種目エントリー（男子用）'!$B39=" "," ",'個人種目エントリー（男子用）'!V39)</f>
        <v>0</v>
      </c>
      <c r="X44" s="57" t="str">
        <f>IF('個人種目エントリー（男子用）'!K39="","",'個人種目エントリー（男子用）'!W39&amp;'個人種目エントリー（男子用）'!X39&amp;'個人種目エントリー（男子用）'!Y39)</f>
        <v/>
      </c>
      <c r="Y44" s="33">
        <f>IF('個人種目エントリー（男子用）'!$B39=" "," ",'個人種目エントリー（男子用）'!Z39)</f>
        <v>0</v>
      </c>
      <c r="Z44" s="46" t="s">
        <v>59</v>
      </c>
      <c r="AA44" s="43">
        <f>IF('個人種目エントリー（男子用）'!$B39=" "," ",'個人種目エントリー（男子用）'!AA39)</f>
        <v>0</v>
      </c>
      <c r="AB44" s="46" t="s">
        <v>60</v>
      </c>
      <c r="AC44" s="47">
        <f>IF('個人種目エントリー（男子用）'!$B39=" "," ",'個人種目エントリー（男子用）'!AB39)</f>
        <v>0</v>
      </c>
      <c r="AD44" s="51">
        <f t="shared" si="0"/>
        <v>1</v>
      </c>
      <c r="AE44" s="51" t="str">
        <f t="shared" si="2"/>
        <v>1</v>
      </c>
      <c r="AF44" s="52" t="str">
        <f t="shared" si="5"/>
        <v>1</v>
      </c>
      <c r="AG44" s="52" t="str">
        <f t="shared" si="3"/>
        <v>1</v>
      </c>
      <c r="AH44" s="86">
        <f>IF('個人種目エントリー（男子用）'!$B39=" "," ",'個人種目エントリー（男子用）'!AC39)</f>
        <v>0</v>
      </c>
      <c r="AI44" s="91">
        <f>IF('個人種目エントリー（男子用）'!$B39=" "," ",'個人種目エントリー（男子用）'!AD39)</f>
        <v>0</v>
      </c>
      <c r="AJ44" s="92"/>
      <c r="AK44" s="113"/>
      <c r="AL44" s="113" t="s">
        <v>68</v>
      </c>
      <c r="AM44" s="113"/>
      <c r="AN44" s="113"/>
      <c r="AO44" s="113"/>
      <c r="AP44" s="113"/>
      <c r="AQ44" s="113"/>
      <c r="AR44" s="113"/>
      <c r="AS44" s="113"/>
      <c r="AT44" s="113"/>
    </row>
    <row r="45" spans="1:46" ht="14.1" customHeight="1" thickBot="1">
      <c r="A45" s="49">
        <v>33</v>
      </c>
      <c r="B45" s="532">
        <f>'個人種目エントリー（男子用）'!B40</f>
        <v>0</v>
      </c>
      <c r="C45" s="533"/>
      <c r="D45" s="85">
        <f>'個人種目エントリー（男子用）'!C40</f>
        <v>0</v>
      </c>
      <c r="E45" s="304" t="str">
        <f>'個人種目エントリー（男子用）'!A40</f>
        <v>男子</v>
      </c>
      <c r="F45" s="40">
        <f>'個人種目エントリー（男子用）'!G40</f>
        <v>0</v>
      </c>
      <c r="G45" s="37">
        <f>'個人種目エントリー（男子用）'!H40</f>
        <v>0</v>
      </c>
      <c r="H45" s="42" t="str">
        <f>IF('個人種目エントリー（男子用）'!B40="","",ASC('個人種目エントリー（男子用）'!D40))</f>
        <v/>
      </c>
      <c r="I45" s="34" t="str">
        <f>IF('個人種目エントリー（男子用）'!B40="","",ASC('個人種目エントリー（男子用）'!E40))</f>
        <v/>
      </c>
      <c r="J45" s="39" t="str">
        <f>IF('個人種目エントリー（男子用）'!B40="","",ASC('個人種目エントリー（男子用）'!F40))</f>
        <v/>
      </c>
      <c r="K45" s="146" t="str">
        <f>IF('個人種目エントリー（男子用）'!B40="","",IF('個人種目エントリー（男子用）'!I40&lt;9,"01",IF('個人種目エントリー（男子用）'!I40&lt;11,"02",IF('個人種目エントリー（男子用）'!I40&lt;13,"03",IF('個人種目エントリー（男子用）'!I40&lt;15,"04",IF('個人種目エントリー（男子用）'!I40&gt;14,"05",""))))))</f>
        <v/>
      </c>
      <c r="L45" s="57" t="str">
        <f>IF('個人種目エントリー（男子用）'!B40="","",'個人種目エントリー（男子用）'!K40&amp;'個人種目エントリー（男子用）'!L40&amp;'個人種目エントリー（男子用）'!M40)</f>
        <v/>
      </c>
      <c r="M45" s="44">
        <f>IF('個人種目エントリー（男子用）'!$B40=" "," ",'個人種目エントリー（男子用）'!N40)</f>
        <v>0</v>
      </c>
      <c r="N45" s="45" t="s">
        <v>59</v>
      </c>
      <c r="O45" s="43">
        <f>IF('個人種目エントリー（男子用）'!$B40=" "," ",'個人種目エントリー（男子用）'!O40)</f>
        <v>0</v>
      </c>
      <c r="P45" s="45" t="s">
        <v>60</v>
      </c>
      <c r="Q45" s="47">
        <f>IF('個人種目エントリー（男子用）'!$B40=" "," ",'個人種目エントリー（男子用）'!P40)</f>
        <v>0</v>
      </c>
      <c r="R45" s="57" t="str">
        <f>IF('個人種目エントリー（男子用）'!B40="","",'個人種目エントリー（男子用）'!Q40&amp;'個人種目エントリー（男子用）'!R40&amp;'個人種目エントリー（男子用）'!S40)</f>
        <v/>
      </c>
      <c r="S45" s="33">
        <f>IF('個人種目エントリー（男子用）'!$B40=" "," ",'個人種目エントリー（男子用）'!T40)</f>
        <v>0</v>
      </c>
      <c r="T45" s="46" t="s">
        <v>59</v>
      </c>
      <c r="U45" s="43">
        <f>IF('個人種目エントリー（男子用）'!$B40=" "," ",'個人種目エントリー（男子用）'!U40)</f>
        <v>0</v>
      </c>
      <c r="V45" s="46" t="s">
        <v>60</v>
      </c>
      <c r="W45" s="47">
        <f>IF('個人種目エントリー（男子用）'!$B40=" "," ",'個人種目エントリー（男子用）'!V40)</f>
        <v>0</v>
      </c>
      <c r="X45" s="57" t="str">
        <f>IF('個人種目エントリー（男子用）'!K40="","",'個人種目エントリー（男子用）'!W40&amp;'個人種目エントリー（男子用）'!X40&amp;'個人種目エントリー（男子用）'!Y40)</f>
        <v/>
      </c>
      <c r="Y45" s="33">
        <f>IF('個人種目エントリー（男子用）'!$B40=" "," ",'個人種目エントリー（男子用）'!Z40)</f>
        <v>0</v>
      </c>
      <c r="Z45" s="46" t="s">
        <v>59</v>
      </c>
      <c r="AA45" s="43">
        <f>IF('個人種目エントリー（男子用）'!$B40=" "," ",'個人種目エントリー（男子用）'!AA40)</f>
        <v>0</v>
      </c>
      <c r="AB45" s="46" t="s">
        <v>60</v>
      </c>
      <c r="AC45" s="47">
        <f>IF('個人種目エントリー（男子用）'!$B40=" "," ",'個人種目エントリー（男子用）'!AB40)</f>
        <v>0</v>
      </c>
      <c r="AD45" s="51">
        <f t="shared" si="0"/>
        <v>1</v>
      </c>
      <c r="AE45" s="51" t="str">
        <f t="shared" si="2"/>
        <v>1</v>
      </c>
      <c r="AF45" s="52" t="str">
        <f t="shared" si="5"/>
        <v>1</v>
      </c>
      <c r="AG45" s="52" t="str">
        <f t="shared" si="3"/>
        <v>1</v>
      </c>
      <c r="AH45" s="86">
        <f>IF('個人種目エントリー（男子用）'!$B40=" "," ",'個人種目エントリー（男子用）'!AC40)</f>
        <v>0</v>
      </c>
      <c r="AI45" s="91">
        <f>IF('個人種目エントリー（男子用）'!$B40=" "," ",'個人種目エントリー（男子用）'!AD40)</f>
        <v>0</v>
      </c>
      <c r="AJ45" s="92"/>
      <c r="AK45" s="113"/>
      <c r="AL45" s="633" t="s">
        <v>25</v>
      </c>
      <c r="AM45" s="634"/>
      <c r="AN45" s="634"/>
      <c r="AO45" s="634"/>
      <c r="AP45" s="266"/>
      <c r="AQ45" s="632"/>
      <c r="AR45" s="632"/>
      <c r="AS45" s="632"/>
      <c r="AT45" s="151"/>
    </row>
    <row r="46" spans="1:46" ht="14.1" customHeight="1">
      <c r="A46" s="49">
        <v>34</v>
      </c>
      <c r="B46" s="532">
        <f>'個人種目エントリー（男子用）'!B41</f>
        <v>0</v>
      </c>
      <c r="C46" s="533"/>
      <c r="D46" s="85">
        <f>'個人種目エントリー（男子用）'!C41</f>
        <v>0</v>
      </c>
      <c r="E46" s="304" t="str">
        <f>'個人種目エントリー（男子用）'!A41</f>
        <v>男子</v>
      </c>
      <c r="F46" s="40">
        <f>'個人種目エントリー（男子用）'!G41</f>
        <v>0</v>
      </c>
      <c r="G46" s="37">
        <f>'個人種目エントリー（男子用）'!H41</f>
        <v>0</v>
      </c>
      <c r="H46" s="42" t="str">
        <f>IF('個人種目エントリー（男子用）'!B41="","",ASC('個人種目エントリー（男子用）'!D41))</f>
        <v/>
      </c>
      <c r="I46" s="34" t="str">
        <f>IF('個人種目エントリー（男子用）'!B41="","",ASC('個人種目エントリー（男子用）'!E41))</f>
        <v/>
      </c>
      <c r="J46" s="39" t="str">
        <f>IF('個人種目エントリー（男子用）'!B41="","",ASC('個人種目エントリー（男子用）'!F41))</f>
        <v/>
      </c>
      <c r="K46" s="146" t="str">
        <f>IF('個人種目エントリー（男子用）'!B41="","",IF('個人種目エントリー（男子用）'!I41&lt;9,"01",IF('個人種目エントリー（男子用）'!I41&lt;11,"02",IF('個人種目エントリー（男子用）'!I41&lt;13,"03",IF('個人種目エントリー（男子用）'!I41&lt;15,"04",IF('個人種目エントリー（男子用）'!I41&gt;14,"05",""))))))</f>
        <v/>
      </c>
      <c r="L46" s="57" t="str">
        <f>IF('個人種目エントリー（男子用）'!B41="","",'個人種目エントリー（男子用）'!K41&amp;'個人種目エントリー（男子用）'!L41&amp;'個人種目エントリー（男子用）'!M41)</f>
        <v/>
      </c>
      <c r="M46" s="44">
        <f>IF('個人種目エントリー（男子用）'!$B41=" "," ",'個人種目エントリー（男子用）'!N41)</f>
        <v>0</v>
      </c>
      <c r="N46" s="45" t="s">
        <v>59</v>
      </c>
      <c r="O46" s="43">
        <f>IF('個人種目エントリー（男子用）'!$B41=" "," ",'個人種目エントリー（男子用）'!O41)</f>
        <v>0</v>
      </c>
      <c r="P46" s="45" t="s">
        <v>60</v>
      </c>
      <c r="Q46" s="47">
        <f>IF('個人種目エントリー（男子用）'!$B41=" "," ",'個人種目エントリー（男子用）'!P41)</f>
        <v>0</v>
      </c>
      <c r="R46" s="57" t="str">
        <f>IF('個人種目エントリー（男子用）'!B41="","",'個人種目エントリー（男子用）'!Q41&amp;'個人種目エントリー（男子用）'!R41&amp;'個人種目エントリー（男子用）'!S41)</f>
        <v/>
      </c>
      <c r="S46" s="33">
        <f>IF('個人種目エントリー（男子用）'!$B41=" "," ",'個人種目エントリー（男子用）'!T41)</f>
        <v>0</v>
      </c>
      <c r="T46" s="46" t="s">
        <v>59</v>
      </c>
      <c r="U46" s="43">
        <f>IF('個人種目エントリー（男子用）'!$B41=" "," ",'個人種目エントリー（男子用）'!U41)</f>
        <v>0</v>
      </c>
      <c r="V46" s="46" t="s">
        <v>60</v>
      </c>
      <c r="W46" s="47">
        <f>IF('個人種目エントリー（男子用）'!$B41=" "," ",'個人種目エントリー（男子用）'!V41)</f>
        <v>0</v>
      </c>
      <c r="X46" s="57" t="str">
        <f>IF('個人種目エントリー（男子用）'!K41="","",'個人種目エントリー（男子用）'!W41&amp;'個人種目エントリー（男子用）'!X41&amp;'個人種目エントリー（男子用）'!Y41)</f>
        <v/>
      </c>
      <c r="Y46" s="33">
        <f>IF('個人種目エントリー（男子用）'!$B41=" "," ",'個人種目エントリー（男子用）'!Z41)</f>
        <v>0</v>
      </c>
      <c r="Z46" s="46" t="s">
        <v>59</v>
      </c>
      <c r="AA46" s="43">
        <f>IF('個人種目エントリー（男子用）'!$B41=" "," ",'個人種目エントリー（男子用）'!AA41)</f>
        <v>0</v>
      </c>
      <c r="AB46" s="46" t="s">
        <v>60</v>
      </c>
      <c r="AC46" s="47">
        <f>IF('個人種目エントリー（男子用）'!$B41=" "," ",'個人種目エントリー（男子用）'!AB41)</f>
        <v>0</v>
      </c>
      <c r="AD46" s="51">
        <f t="shared" si="0"/>
        <v>1</v>
      </c>
      <c r="AE46" s="51" t="str">
        <f t="shared" si="2"/>
        <v>1</v>
      </c>
      <c r="AF46" s="52" t="str">
        <f t="shared" si="5"/>
        <v>1</v>
      </c>
      <c r="AG46" s="52" t="str">
        <f t="shared" si="3"/>
        <v>1</v>
      </c>
      <c r="AH46" s="86">
        <f>IF('個人種目エントリー（男子用）'!$B41=" "," ",'個人種目エントリー（男子用）'!AC41)</f>
        <v>0</v>
      </c>
      <c r="AI46" s="91">
        <f>IF('個人種目エントリー（男子用）'!$B41=" "," ",'個人種目エントリー（男子用）'!AD41)</f>
        <v>0</v>
      </c>
      <c r="AJ46" s="92"/>
      <c r="AK46" s="113"/>
      <c r="AL46" s="538" t="s">
        <v>267</v>
      </c>
      <c r="AM46" s="539"/>
      <c r="AN46" s="539"/>
      <c r="AO46" s="539"/>
      <c r="AP46" s="267">
        <f>COUNTIF($AE$13:$AG$62,$AL$46)</f>
        <v>0</v>
      </c>
      <c r="AQ46" s="534"/>
      <c r="AR46" s="534"/>
      <c r="AS46" s="534"/>
      <c r="AT46" s="150"/>
    </row>
    <row r="47" spans="1:46" ht="14.1" customHeight="1">
      <c r="A47" s="49">
        <v>35</v>
      </c>
      <c r="B47" s="532">
        <f>'個人種目エントリー（男子用）'!B42</f>
        <v>0</v>
      </c>
      <c r="C47" s="533"/>
      <c r="D47" s="85">
        <f>'個人種目エントリー（男子用）'!C42</f>
        <v>0</v>
      </c>
      <c r="E47" s="304" t="str">
        <f>'個人種目エントリー（男子用）'!A42</f>
        <v>男子</v>
      </c>
      <c r="F47" s="40">
        <f>'個人種目エントリー（男子用）'!G42</f>
        <v>0</v>
      </c>
      <c r="G47" s="37">
        <f>'個人種目エントリー（男子用）'!H42</f>
        <v>0</v>
      </c>
      <c r="H47" s="42" t="str">
        <f>IF('個人種目エントリー（男子用）'!B42="","",ASC('個人種目エントリー（男子用）'!D42))</f>
        <v/>
      </c>
      <c r="I47" s="34" t="str">
        <f>IF('個人種目エントリー（男子用）'!B42="","",ASC('個人種目エントリー（男子用）'!E42))</f>
        <v/>
      </c>
      <c r="J47" s="39" t="str">
        <f>IF('個人種目エントリー（男子用）'!B42="","",ASC('個人種目エントリー（男子用）'!F42))</f>
        <v/>
      </c>
      <c r="K47" s="146" t="str">
        <f>IF('個人種目エントリー（男子用）'!B42="","",IF('個人種目エントリー（男子用）'!I42&lt;9,"01",IF('個人種目エントリー（男子用）'!I42&lt;11,"02",IF('個人種目エントリー（男子用）'!I42&lt;13,"03",IF('個人種目エントリー（男子用）'!I42&lt;15,"04",IF('個人種目エントリー（男子用）'!I42&gt;14,"05",""))))))</f>
        <v/>
      </c>
      <c r="L47" s="57" t="str">
        <f>IF('個人種目エントリー（男子用）'!B42="","",'個人種目エントリー（男子用）'!K42&amp;'個人種目エントリー（男子用）'!L42&amp;'個人種目エントリー（男子用）'!M42)</f>
        <v/>
      </c>
      <c r="M47" s="44">
        <f>IF('個人種目エントリー（男子用）'!$B42=" "," ",'個人種目エントリー（男子用）'!N42)</f>
        <v>0</v>
      </c>
      <c r="N47" s="45" t="s">
        <v>59</v>
      </c>
      <c r="O47" s="43">
        <f>IF('個人種目エントリー（男子用）'!$B42=" "," ",'個人種目エントリー（男子用）'!O42)</f>
        <v>0</v>
      </c>
      <c r="P47" s="45" t="s">
        <v>60</v>
      </c>
      <c r="Q47" s="47">
        <f>IF('個人種目エントリー（男子用）'!$B42=" "," ",'個人種目エントリー（男子用）'!P42)</f>
        <v>0</v>
      </c>
      <c r="R47" s="57" t="str">
        <f>IF('個人種目エントリー（男子用）'!B42="","",'個人種目エントリー（男子用）'!Q42&amp;'個人種目エントリー（男子用）'!R42&amp;'個人種目エントリー（男子用）'!S42)</f>
        <v/>
      </c>
      <c r="S47" s="33">
        <f>IF('個人種目エントリー（男子用）'!$B42=" "," ",'個人種目エントリー（男子用）'!T42)</f>
        <v>0</v>
      </c>
      <c r="T47" s="46" t="s">
        <v>59</v>
      </c>
      <c r="U47" s="43">
        <f>IF('個人種目エントリー（男子用）'!$B42=" "," ",'個人種目エントリー（男子用）'!U42)</f>
        <v>0</v>
      </c>
      <c r="V47" s="46" t="s">
        <v>60</v>
      </c>
      <c r="W47" s="47">
        <f>IF('個人種目エントリー（男子用）'!$B42=" "," ",'個人種目エントリー（男子用）'!V42)</f>
        <v>0</v>
      </c>
      <c r="X47" s="57" t="str">
        <f>IF('個人種目エントリー（男子用）'!K42="","",'個人種目エントリー（男子用）'!W42&amp;'個人種目エントリー（男子用）'!X42&amp;'個人種目エントリー（男子用）'!Y42)</f>
        <v/>
      </c>
      <c r="Y47" s="33">
        <f>IF('個人種目エントリー（男子用）'!$B42=" "," ",'個人種目エントリー（男子用）'!Z42)</f>
        <v>0</v>
      </c>
      <c r="Z47" s="46" t="s">
        <v>59</v>
      </c>
      <c r="AA47" s="43">
        <f>IF('個人種目エントリー（男子用）'!$B42=" "," ",'個人種目エントリー（男子用）'!AA42)</f>
        <v>0</v>
      </c>
      <c r="AB47" s="46" t="s">
        <v>60</v>
      </c>
      <c r="AC47" s="47">
        <f>IF('個人種目エントリー（男子用）'!$B42=" "," ",'個人種目エントリー（男子用）'!AB42)</f>
        <v>0</v>
      </c>
      <c r="AD47" s="51">
        <f t="shared" si="0"/>
        <v>1</v>
      </c>
      <c r="AE47" s="51" t="str">
        <f t="shared" si="2"/>
        <v>1</v>
      </c>
      <c r="AF47" s="52" t="str">
        <f t="shared" si="5"/>
        <v>1</v>
      </c>
      <c r="AG47" s="52" t="str">
        <f t="shared" si="3"/>
        <v>1</v>
      </c>
      <c r="AH47" s="86">
        <f>IF('個人種目エントリー（男子用）'!$B42=" "," ",'個人種目エントリー（男子用）'!AC42)</f>
        <v>0</v>
      </c>
      <c r="AI47" s="91">
        <f>IF('個人種目エントリー（男子用）'!$B42=" "," ",'個人種目エントリー（男子用）'!AD42)</f>
        <v>0</v>
      </c>
      <c r="AJ47" s="92"/>
      <c r="AK47" s="113"/>
      <c r="AL47" s="544" t="s">
        <v>12</v>
      </c>
      <c r="AM47" s="545"/>
      <c r="AN47" s="545"/>
      <c r="AO47" s="545"/>
      <c r="AP47" s="267">
        <f>COUNTIF($AE$13:$AG$62,$AL$47)</f>
        <v>0</v>
      </c>
      <c r="AQ47" s="534"/>
      <c r="AR47" s="534"/>
      <c r="AS47" s="534"/>
      <c r="AT47" s="150"/>
    </row>
    <row r="48" spans="1:46" ht="14.1" customHeight="1">
      <c r="A48" s="49">
        <v>36</v>
      </c>
      <c r="B48" s="532">
        <f>'個人種目エントリー（男子用）'!B43</f>
        <v>0</v>
      </c>
      <c r="C48" s="533"/>
      <c r="D48" s="85">
        <f>'個人種目エントリー（男子用）'!C43</f>
        <v>0</v>
      </c>
      <c r="E48" s="304" t="str">
        <f>'個人種目エントリー（男子用）'!A43</f>
        <v>男子</v>
      </c>
      <c r="F48" s="40">
        <f>'個人種目エントリー（男子用）'!G43</f>
        <v>0</v>
      </c>
      <c r="G48" s="37">
        <f>'個人種目エントリー（男子用）'!H43</f>
        <v>0</v>
      </c>
      <c r="H48" s="42" t="str">
        <f>IF('個人種目エントリー（男子用）'!B43="","",ASC('個人種目エントリー（男子用）'!D43))</f>
        <v/>
      </c>
      <c r="I48" s="34" t="str">
        <f>IF('個人種目エントリー（男子用）'!B43="","",ASC('個人種目エントリー（男子用）'!E43))</f>
        <v/>
      </c>
      <c r="J48" s="39" t="str">
        <f>IF('個人種目エントリー（男子用）'!B43="","",ASC('個人種目エントリー（男子用）'!F43))</f>
        <v/>
      </c>
      <c r="K48" s="146" t="str">
        <f>IF('個人種目エントリー（男子用）'!B43="","",IF('個人種目エントリー（男子用）'!I43&lt;9,"01",IF('個人種目エントリー（男子用）'!I43&lt;11,"02",IF('個人種目エントリー（男子用）'!I43&lt;13,"03",IF('個人種目エントリー（男子用）'!I43&lt;15,"04",IF('個人種目エントリー（男子用）'!I43&gt;14,"05",""))))))</f>
        <v/>
      </c>
      <c r="L48" s="57" t="str">
        <f>IF('個人種目エントリー（男子用）'!B43="","",'個人種目エントリー（男子用）'!K43&amp;'個人種目エントリー（男子用）'!L43&amp;'個人種目エントリー（男子用）'!M43)</f>
        <v/>
      </c>
      <c r="M48" s="44">
        <f>IF('個人種目エントリー（男子用）'!$B43=" "," ",'個人種目エントリー（男子用）'!N43)</f>
        <v>0</v>
      </c>
      <c r="N48" s="45" t="s">
        <v>59</v>
      </c>
      <c r="O48" s="43">
        <f>IF('個人種目エントリー（男子用）'!$B43=" "," ",'個人種目エントリー（男子用）'!O43)</f>
        <v>0</v>
      </c>
      <c r="P48" s="45" t="s">
        <v>60</v>
      </c>
      <c r="Q48" s="47">
        <f>IF('個人種目エントリー（男子用）'!$B43=" "," ",'個人種目エントリー（男子用）'!P43)</f>
        <v>0</v>
      </c>
      <c r="R48" s="57" t="str">
        <f>IF('個人種目エントリー（男子用）'!B43="","",'個人種目エントリー（男子用）'!Q43&amp;'個人種目エントリー（男子用）'!R43&amp;'個人種目エントリー（男子用）'!S43)</f>
        <v/>
      </c>
      <c r="S48" s="33">
        <f>IF('個人種目エントリー（男子用）'!$B43=" "," ",'個人種目エントリー（男子用）'!T43)</f>
        <v>0</v>
      </c>
      <c r="T48" s="46" t="s">
        <v>59</v>
      </c>
      <c r="U48" s="43">
        <f>IF('個人種目エントリー（男子用）'!$B43=" "," ",'個人種目エントリー（男子用）'!U43)</f>
        <v>0</v>
      </c>
      <c r="V48" s="46" t="s">
        <v>60</v>
      </c>
      <c r="W48" s="47">
        <f>IF('個人種目エントリー（男子用）'!$B43=" "," ",'個人種目エントリー（男子用）'!V43)</f>
        <v>0</v>
      </c>
      <c r="X48" s="57" t="str">
        <f>IF('個人種目エントリー（男子用）'!K43="","",'個人種目エントリー（男子用）'!W43&amp;'個人種目エントリー（男子用）'!X43&amp;'個人種目エントリー（男子用）'!Y43)</f>
        <v/>
      </c>
      <c r="Y48" s="33">
        <f>IF('個人種目エントリー（男子用）'!$B43=" "," ",'個人種目エントリー（男子用）'!Z43)</f>
        <v>0</v>
      </c>
      <c r="Z48" s="46" t="s">
        <v>59</v>
      </c>
      <c r="AA48" s="43">
        <f>IF('個人種目エントリー（男子用）'!$B43=" "," ",'個人種目エントリー（男子用）'!AA43)</f>
        <v>0</v>
      </c>
      <c r="AB48" s="46" t="s">
        <v>60</v>
      </c>
      <c r="AC48" s="47">
        <f>IF('個人種目エントリー（男子用）'!$B43=" "," ",'個人種目エントリー（男子用）'!AB43)</f>
        <v>0</v>
      </c>
      <c r="AD48" s="51">
        <f t="shared" si="0"/>
        <v>1</v>
      </c>
      <c r="AE48" s="51" t="str">
        <f t="shared" si="2"/>
        <v>1</v>
      </c>
      <c r="AF48" s="52" t="str">
        <f t="shared" si="5"/>
        <v>1</v>
      </c>
      <c r="AG48" s="52" t="str">
        <f t="shared" si="3"/>
        <v>1</v>
      </c>
      <c r="AH48" s="86">
        <f>IF('個人種目エントリー（男子用）'!$B43=" "," ",'個人種目エントリー（男子用）'!AC43)</f>
        <v>0</v>
      </c>
      <c r="AI48" s="91">
        <f>IF('個人種目エントリー（男子用）'!$B43=" "," ",'個人種目エントリー（男子用）'!AD43)</f>
        <v>0</v>
      </c>
      <c r="AJ48" s="92"/>
      <c r="AK48" s="113"/>
      <c r="AL48" s="544" t="s">
        <v>13</v>
      </c>
      <c r="AM48" s="545"/>
      <c r="AN48" s="545"/>
      <c r="AO48" s="545"/>
      <c r="AP48" s="267">
        <f>COUNTIF($AE$13:$AG$62,$AL$48)</f>
        <v>0</v>
      </c>
      <c r="AQ48" s="534"/>
      <c r="AR48" s="534"/>
      <c r="AS48" s="534"/>
      <c r="AT48" s="150"/>
    </row>
    <row r="49" spans="1:46" ht="14.1" customHeight="1">
      <c r="A49" s="49">
        <v>37</v>
      </c>
      <c r="B49" s="532">
        <f>'個人種目エントリー（男子用）'!B44</f>
        <v>0</v>
      </c>
      <c r="C49" s="533"/>
      <c r="D49" s="85">
        <f>'個人種目エントリー（男子用）'!C44</f>
        <v>0</v>
      </c>
      <c r="E49" s="304" t="str">
        <f>'個人種目エントリー（男子用）'!A44</f>
        <v>男子</v>
      </c>
      <c r="F49" s="40">
        <f>'個人種目エントリー（男子用）'!G44</f>
        <v>0</v>
      </c>
      <c r="G49" s="37">
        <f>'個人種目エントリー（男子用）'!H44</f>
        <v>0</v>
      </c>
      <c r="H49" s="42" t="str">
        <f>IF('個人種目エントリー（男子用）'!B44="","",ASC('個人種目エントリー（男子用）'!D44))</f>
        <v/>
      </c>
      <c r="I49" s="34" t="str">
        <f>IF('個人種目エントリー（男子用）'!B44="","",ASC('個人種目エントリー（男子用）'!E44))</f>
        <v/>
      </c>
      <c r="J49" s="39" t="str">
        <f>IF('個人種目エントリー（男子用）'!B44="","",ASC('個人種目エントリー（男子用）'!F44))</f>
        <v/>
      </c>
      <c r="K49" s="146" t="str">
        <f>IF('個人種目エントリー（男子用）'!B44="","",IF('個人種目エントリー（男子用）'!I44&lt;9,"01",IF('個人種目エントリー（男子用）'!I44&lt;11,"02",IF('個人種目エントリー（男子用）'!I44&lt;13,"03",IF('個人種目エントリー（男子用）'!I44&lt;15,"04",IF('個人種目エントリー（男子用）'!I44&gt;14,"05",""))))))</f>
        <v/>
      </c>
      <c r="L49" s="57" t="str">
        <f>IF('個人種目エントリー（男子用）'!B44="","",'個人種目エントリー（男子用）'!K44&amp;'個人種目エントリー（男子用）'!L44&amp;'個人種目エントリー（男子用）'!M44)</f>
        <v/>
      </c>
      <c r="M49" s="44">
        <f>IF('個人種目エントリー（男子用）'!$B44=" "," ",'個人種目エントリー（男子用）'!N44)</f>
        <v>0</v>
      </c>
      <c r="N49" s="45" t="s">
        <v>59</v>
      </c>
      <c r="O49" s="43">
        <f>IF('個人種目エントリー（男子用）'!$B44=" "," ",'個人種目エントリー（男子用）'!O44)</f>
        <v>0</v>
      </c>
      <c r="P49" s="45" t="s">
        <v>60</v>
      </c>
      <c r="Q49" s="47">
        <f>IF('個人種目エントリー（男子用）'!$B44=" "," ",'個人種目エントリー（男子用）'!P44)</f>
        <v>0</v>
      </c>
      <c r="R49" s="57" t="str">
        <f>IF('個人種目エントリー（男子用）'!B44="","",'個人種目エントリー（男子用）'!Q44&amp;'個人種目エントリー（男子用）'!R44&amp;'個人種目エントリー（男子用）'!S44)</f>
        <v/>
      </c>
      <c r="S49" s="33">
        <f>IF('個人種目エントリー（男子用）'!$B44=" "," ",'個人種目エントリー（男子用）'!T44)</f>
        <v>0</v>
      </c>
      <c r="T49" s="46" t="s">
        <v>59</v>
      </c>
      <c r="U49" s="43">
        <f>IF('個人種目エントリー（男子用）'!$B44=" "," ",'個人種目エントリー（男子用）'!U44)</f>
        <v>0</v>
      </c>
      <c r="V49" s="46" t="s">
        <v>60</v>
      </c>
      <c r="W49" s="47">
        <f>IF('個人種目エントリー（男子用）'!$B44=" "," ",'個人種目エントリー（男子用）'!V44)</f>
        <v>0</v>
      </c>
      <c r="X49" s="57" t="str">
        <f>IF('個人種目エントリー（男子用）'!K44="","",'個人種目エントリー（男子用）'!W44&amp;'個人種目エントリー（男子用）'!X44&amp;'個人種目エントリー（男子用）'!Y44)</f>
        <v/>
      </c>
      <c r="Y49" s="33">
        <f>IF('個人種目エントリー（男子用）'!$B44=" "," ",'個人種目エントリー（男子用）'!Z44)</f>
        <v>0</v>
      </c>
      <c r="Z49" s="46" t="s">
        <v>59</v>
      </c>
      <c r="AA49" s="43">
        <f>IF('個人種目エントリー（男子用）'!$B44=" "," ",'個人種目エントリー（男子用）'!AA44)</f>
        <v>0</v>
      </c>
      <c r="AB49" s="46" t="s">
        <v>60</v>
      </c>
      <c r="AC49" s="47">
        <f>IF('個人種目エントリー（男子用）'!$B44=" "," ",'個人種目エントリー（男子用）'!AB44)</f>
        <v>0</v>
      </c>
      <c r="AD49" s="51">
        <f t="shared" si="0"/>
        <v>1</v>
      </c>
      <c r="AE49" s="51" t="str">
        <f t="shared" si="2"/>
        <v>1</v>
      </c>
      <c r="AF49" s="52" t="str">
        <f t="shared" si="5"/>
        <v>1</v>
      </c>
      <c r="AG49" s="52" t="str">
        <f t="shared" si="3"/>
        <v>1</v>
      </c>
      <c r="AH49" s="86">
        <f>IF('個人種目エントリー（男子用）'!$B44=" "," ",'個人種目エントリー（男子用）'!AC44)</f>
        <v>0</v>
      </c>
      <c r="AI49" s="91">
        <f>IF('個人種目エントリー（男子用）'!$B44=" "," ",'個人種目エントリー（男子用）'!AD44)</f>
        <v>0</v>
      </c>
      <c r="AJ49" s="92"/>
      <c r="AK49" s="113"/>
      <c r="AL49" s="544" t="s">
        <v>284</v>
      </c>
      <c r="AM49" s="545"/>
      <c r="AN49" s="545"/>
      <c r="AO49" s="545"/>
      <c r="AP49" s="267">
        <f>COUNTIF($AE$13:$AG$62,$AL$49)</f>
        <v>0</v>
      </c>
      <c r="AQ49" s="534"/>
      <c r="AR49" s="534"/>
      <c r="AS49" s="534"/>
      <c r="AT49" s="150"/>
    </row>
    <row r="50" spans="1:46" ht="14.1" customHeight="1">
      <c r="A50" s="49">
        <v>38</v>
      </c>
      <c r="B50" s="532">
        <f>'個人種目エントリー（男子用）'!B45</f>
        <v>0</v>
      </c>
      <c r="C50" s="533"/>
      <c r="D50" s="85">
        <f>'個人種目エントリー（男子用）'!C45</f>
        <v>0</v>
      </c>
      <c r="E50" s="304" t="str">
        <f>'個人種目エントリー（男子用）'!A45</f>
        <v>男子</v>
      </c>
      <c r="F50" s="40">
        <f>'個人種目エントリー（男子用）'!G45</f>
        <v>0</v>
      </c>
      <c r="G50" s="37">
        <f>'個人種目エントリー（男子用）'!H45</f>
        <v>0</v>
      </c>
      <c r="H50" s="42" t="str">
        <f>IF('個人種目エントリー（男子用）'!B45="","",ASC('個人種目エントリー（男子用）'!D45))</f>
        <v/>
      </c>
      <c r="I50" s="34" t="str">
        <f>IF('個人種目エントリー（男子用）'!B45="","",ASC('個人種目エントリー（男子用）'!E45))</f>
        <v/>
      </c>
      <c r="J50" s="39" t="str">
        <f>IF('個人種目エントリー（男子用）'!B45="","",ASC('個人種目エントリー（男子用）'!F45))</f>
        <v/>
      </c>
      <c r="K50" s="146" t="str">
        <f>IF('個人種目エントリー（男子用）'!B45="","",IF('個人種目エントリー（男子用）'!I45&lt;9,"01",IF('個人種目エントリー（男子用）'!I45&lt;11,"02",IF('個人種目エントリー（男子用）'!I45&lt;13,"03",IF('個人種目エントリー（男子用）'!I45&lt;15,"04",IF('個人種目エントリー（男子用）'!I45&gt;14,"05",""))))))</f>
        <v/>
      </c>
      <c r="L50" s="57" t="str">
        <f>IF('個人種目エントリー（男子用）'!B45="","",'個人種目エントリー（男子用）'!K45&amp;'個人種目エントリー（男子用）'!L45&amp;'個人種目エントリー（男子用）'!M45)</f>
        <v/>
      </c>
      <c r="M50" s="44">
        <f>IF('個人種目エントリー（男子用）'!$B45=" "," ",'個人種目エントリー（男子用）'!N45)</f>
        <v>0</v>
      </c>
      <c r="N50" s="45" t="s">
        <v>59</v>
      </c>
      <c r="O50" s="43">
        <f>IF('個人種目エントリー（男子用）'!$B45=" "," ",'個人種目エントリー（男子用）'!O45)</f>
        <v>0</v>
      </c>
      <c r="P50" s="45" t="s">
        <v>60</v>
      </c>
      <c r="Q50" s="47">
        <f>IF('個人種目エントリー（男子用）'!$B45=" "," ",'個人種目エントリー（男子用）'!P45)</f>
        <v>0</v>
      </c>
      <c r="R50" s="57" t="str">
        <f>IF('個人種目エントリー（男子用）'!B45="","",'個人種目エントリー（男子用）'!Q45&amp;'個人種目エントリー（男子用）'!R45&amp;'個人種目エントリー（男子用）'!S45)</f>
        <v/>
      </c>
      <c r="S50" s="33">
        <f>IF('個人種目エントリー（男子用）'!$B45=" "," ",'個人種目エントリー（男子用）'!T45)</f>
        <v>0</v>
      </c>
      <c r="T50" s="46" t="s">
        <v>59</v>
      </c>
      <c r="U50" s="43">
        <f>IF('個人種目エントリー（男子用）'!$B45=" "," ",'個人種目エントリー（男子用）'!U45)</f>
        <v>0</v>
      </c>
      <c r="V50" s="46" t="s">
        <v>60</v>
      </c>
      <c r="W50" s="47">
        <f>IF('個人種目エントリー（男子用）'!$B45=" "," ",'個人種目エントリー（男子用）'!V45)</f>
        <v>0</v>
      </c>
      <c r="X50" s="57" t="str">
        <f>IF('個人種目エントリー（男子用）'!K45="","",'個人種目エントリー（男子用）'!W45&amp;'個人種目エントリー（男子用）'!X45&amp;'個人種目エントリー（男子用）'!Y45)</f>
        <v/>
      </c>
      <c r="Y50" s="33">
        <f>IF('個人種目エントリー（男子用）'!$B45=" "," ",'個人種目エントリー（男子用）'!Z45)</f>
        <v>0</v>
      </c>
      <c r="Z50" s="46" t="s">
        <v>59</v>
      </c>
      <c r="AA50" s="43">
        <f>IF('個人種目エントリー（男子用）'!$B45=" "," ",'個人種目エントリー（男子用）'!AA45)</f>
        <v>0</v>
      </c>
      <c r="AB50" s="46" t="s">
        <v>60</v>
      </c>
      <c r="AC50" s="47">
        <f>IF('個人種目エントリー（男子用）'!$B45=" "," ",'個人種目エントリー（男子用）'!AB45)</f>
        <v>0</v>
      </c>
      <c r="AD50" s="51">
        <f t="shared" si="0"/>
        <v>1</v>
      </c>
      <c r="AE50" s="51" t="str">
        <f t="shared" si="2"/>
        <v>1</v>
      </c>
      <c r="AF50" s="52" t="str">
        <f t="shared" si="5"/>
        <v>1</v>
      </c>
      <c r="AG50" s="52" t="str">
        <f t="shared" si="3"/>
        <v>1</v>
      </c>
      <c r="AH50" s="86">
        <f>IF('個人種目エントリー（男子用）'!$B45=" "," ",'個人種目エントリー（男子用）'!AC45)</f>
        <v>0</v>
      </c>
      <c r="AI50" s="91">
        <f>IF('個人種目エントリー（男子用）'!$B45=" "," ",'個人種目エントリー（男子用）'!AD45)</f>
        <v>0</v>
      </c>
      <c r="AJ50" s="92"/>
      <c r="AK50" s="113"/>
      <c r="AL50" s="635"/>
      <c r="AM50" s="636"/>
      <c r="AN50" s="636"/>
      <c r="AO50" s="636"/>
      <c r="AP50" s="637"/>
      <c r="AQ50" s="534"/>
      <c r="AR50" s="534"/>
      <c r="AS50" s="534"/>
      <c r="AT50" s="150"/>
    </row>
    <row r="51" spans="1:46" ht="14.1" customHeight="1" thickBot="1">
      <c r="A51" s="49">
        <v>39</v>
      </c>
      <c r="B51" s="532">
        <f>'個人種目エントリー（男子用）'!B46</f>
        <v>0</v>
      </c>
      <c r="C51" s="533"/>
      <c r="D51" s="85">
        <f>'個人種目エントリー（男子用）'!C46</f>
        <v>0</v>
      </c>
      <c r="E51" s="304" t="str">
        <f>'個人種目エントリー（男子用）'!A46</f>
        <v>男子</v>
      </c>
      <c r="F51" s="40">
        <f>'個人種目エントリー（男子用）'!G46</f>
        <v>0</v>
      </c>
      <c r="G51" s="37">
        <f>'個人種目エントリー（男子用）'!H46</f>
        <v>0</v>
      </c>
      <c r="H51" s="42" t="str">
        <f>IF('個人種目エントリー（男子用）'!B46="","",ASC('個人種目エントリー（男子用）'!D46))</f>
        <v/>
      </c>
      <c r="I51" s="34" t="str">
        <f>IF('個人種目エントリー（男子用）'!B46="","",ASC('個人種目エントリー（男子用）'!E46))</f>
        <v/>
      </c>
      <c r="J51" s="39" t="str">
        <f>IF('個人種目エントリー（男子用）'!B46="","",ASC('個人種目エントリー（男子用）'!F46))</f>
        <v/>
      </c>
      <c r="K51" s="146" t="str">
        <f>IF('個人種目エントリー（男子用）'!B46="","",IF('個人種目エントリー（男子用）'!I46&lt;9,"01",IF('個人種目エントリー（男子用）'!I46&lt;11,"02",IF('個人種目エントリー（男子用）'!I46&lt;13,"03",IF('個人種目エントリー（男子用）'!I46&lt;15,"04",IF('個人種目エントリー（男子用）'!I46&gt;14,"05",""))))))</f>
        <v/>
      </c>
      <c r="L51" s="57" t="str">
        <f>IF('個人種目エントリー（男子用）'!B46="","",'個人種目エントリー（男子用）'!K46&amp;'個人種目エントリー（男子用）'!L46&amp;'個人種目エントリー（男子用）'!M46)</f>
        <v/>
      </c>
      <c r="M51" s="44">
        <f>IF('個人種目エントリー（男子用）'!$B46=" "," ",'個人種目エントリー（男子用）'!N46)</f>
        <v>0</v>
      </c>
      <c r="N51" s="45" t="s">
        <v>59</v>
      </c>
      <c r="O51" s="43">
        <f>IF('個人種目エントリー（男子用）'!$B46=" "," ",'個人種目エントリー（男子用）'!O46)</f>
        <v>0</v>
      </c>
      <c r="P51" s="45" t="s">
        <v>60</v>
      </c>
      <c r="Q51" s="47">
        <f>IF('個人種目エントリー（男子用）'!$B46=" "," ",'個人種目エントリー（男子用）'!P46)</f>
        <v>0</v>
      </c>
      <c r="R51" s="57" t="str">
        <f>IF('個人種目エントリー（男子用）'!B46="","",'個人種目エントリー（男子用）'!Q46&amp;'個人種目エントリー（男子用）'!R46&amp;'個人種目エントリー（男子用）'!S46)</f>
        <v/>
      </c>
      <c r="S51" s="33">
        <f>IF('個人種目エントリー（男子用）'!$B46=" "," ",'個人種目エントリー（男子用）'!T46)</f>
        <v>0</v>
      </c>
      <c r="T51" s="46" t="s">
        <v>59</v>
      </c>
      <c r="U51" s="43">
        <f>IF('個人種目エントリー（男子用）'!$B46=" "," ",'個人種目エントリー（男子用）'!U46)</f>
        <v>0</v>
      </c>
      <c r="V51" s="46" t="s">
        <v>60</v>
      </c>
      <c r="W51" s="47">
        <f>IF('個人種目エントリー（男子用）'!$B46=" "," ",'個人種目エントリー（男子用）'!V46)</f>
        <v>0</v>
      </c>
      <c r="X51" s="57" t="str">
        <f>IF('個人種目エントリー（男子用）'!K46="","",'個人種目エントリー（男子用）'!W46&amp;'個人種目エントリー（男子用）'!X46&amp;'個人種目エントリー（男子用）'!Y46)</f>
        <v/>
      </c>
      <c r="Y51" s="33">
        <f>IF('個人種目エントリー（男子用）'!$B46=" "," ",'個人種目エントリー（男子用）'!Z46)</f>
        <v>0</v>
      </c>
      <c r="Z51" s="46" t="s">
        <v>59</v>
      </c>
      <c r="AA51" s="43">
        <f>IF('個人種目エントリー（男子用）'!$B46=" "," ",'個人種目エントリー（男子用）'!AA46)</f>
        <v>0</v>
      </c>
      <c r="AB51" s="46" t="s">
        <v>60</v>
      </c>
      <c r="AC51" s="47">
        <f>IF('個人種目エントリー（男子用）'!$B46=" "," ",'個人種目エントリー（男子用）'!AB46)</f>
        <v>0</v>
      </c>
      <c r="AD51" s="51">
        <f t="shared" si="0"/>
        <v>1</v>
      </c>
      <c r="AE51" s="51" t="str">
        <f t="shared" si="2"/>
        <v>1</v>
      </c>
      <c r="AF51" s="52" t="str">
        <f t="shared" si="5"/>
        <v>1</v>
      </c>
      <c r="AG51" s="52" t="str">
        <f t="shared" si="3"/>
        <v>1</v>
      </c>
      <c r="AH51" s="86">
        <f>IF('個人種目エントリー（男子用）'!$B46=" "," ",'個人種目エントリー（男子用）'!AC46)</f>
        <v>0</v>
      </c>
      <c r="AI51" s="91">
        <f>IF('個人種目エントリー（男子用）'!$B46=" "," ",'個人種目エントリー（男子用）'!AD46)</f>
        <v>0</v>
      </c>
      <c r="AJ51" s="92"/>
      <c r="AK51" s="113"/>
      <c r="AL51" s="540" t="s">
        <v>14</v>
      </c>
      <c r="AM51" s="541"/>
      <c r="AN51" s="541"/>
      <c r="AO51" s="541"/>
      <c r="AP51" s="271">
        <f>COUNTIF($AE$13:$AG$62,$AL$51)</f>
        <v>0</v>
      </c>
      <c r="AQ51" s="535"/>
      <c r="AR51" s="535"/>
      <c r="AS51" s="535"/>
      <c r="AT51" s="535"/>
    </row>
    <row r="52" spans="1:46" ht="14.1" customHeight="1">
      <c r="A52" s="49">
        <v>40</v>
      </c>
      <c r="B52" s="532">
        <f>'個人種目エントリー（男子用）'!B47</f>
        <v>0</v>
      </c>
      <c r="C52" s="533"/>
      <c r="D52" s="85">
        <f>'個人種目エントリー（男子用）'!C47</f>
        <v>0</v>
      </c>
      <c r="E52" s="304" t="str">
        <f>'個人種目エントリー（男子用）'!A47</f>
        <v>男子</v>
      </c>
      <c r="F52" s="40">
        <f>'個人種目エントリー（男子用）'!G47</f>
        <v>0</v>
      </c>
      <c r="G52" s="37">
        <f>'個人種目エントリー（男子用）'!H47</f>
        <v>0</v>
      </c>
      <c r="H52" s="42" t="str">
        <f>IF('個人種目エントリー（男子用）'!B47="","",ASC('個人種目エントリー（男子用）'!D47))</f>
        <v/>
      </c>
      <c r="I52" s="34" t="str">
        <f>IF('個人種目エントリー（男子用）'!B47="","",ASC('個人種目エントリー（男子用）'!E47))</f>
        <v/>
      </c>
      <c r="J52" s="39" t="str">
        <f>IF('個人種目エントリー（男子用）'!B47="","",ASC('個人種目エントリー（男子用）'!F47))</f>
        <v/>
      </c>
      <c r="K52" s="146" t="str">
        <f>IF('個人種目エントリー（男子用）'!B47="","",IF('個人種目エントリー（男子用）'!I47&lt;9,"01",IF('個人種目エントリー（男子用）'!I47&lt;11,"02",IF('個人種目エントリー（男子用）'!I47&lt;13,"03",IF('個人種目エントリー（男子用）'!I47&lt;15,"04",IF('個人種目エントリー（男子用）'!I47&gt;14,"05",""))))))</f>
        <v/>
      </c>
      <c r="L52" s="57" t="str">
        <f>IF('個人種目エントリー（男子用）'!B47="","",'個人種目エントリー（男子用）'!K47&amp;'個人種目エントリー（男子用）'!L47&amp;'個人種目エントリー（男子用）'!M47)</f>
        <v/>
      </c>
      <c r="M52" s="44">
        <f>IF('個人種目エントリー（男子用）'!$B47=" "," ",'個人種目エントリー（男子用）'!N47)</f>
        <v>0</v>
      </c>
      <c r="N52" s="45" t="s">
        <v>59</v>
      </c>
      <c r="O52" s="43">
        <f>IF('個人種目エントリー（男子用）'!$B47=" "," ",'個人種目エントリー（男子用）'!O47)</f>
        <v>0</v>
      </c>
      <c r="P52" s="45" t="s">
        <v>60</v>
      </c>
      <c r="Q52" s="47">
        <f>IF('個人種目エントリー（男子用）'!$B47=" "," ",'個人種目エントリー（男子用）'!P47)</f>
        <v>0</v>
      </c>
      <c r="R52" s="57" t="str">
        <f>IF('個人種目エントリー（男子用）'!B47="","",'個人種目エントリー（男子用）'!Q47&amp;'個人種目エントリー（男子用）'!R47&amp;'個人種目エントリー（男子用）'!S47)</f>
        <v/>
      </c>
      <c r="S52" s="33">
        <f>IF('個人種目エントリー（男子用）'!$B47=" "," ",'個人種目エントリー（男子用）'!T47)</f>
        <v>0</v>
      </c>
      <c r="T52" s="46" t="s">
        <v>59</v>
      </c>
      <c r="U52" s="43">
        <f>IF('個人種目エントリー（男子用）'!$B47=" "," ",'個人種目エントリー（男子用）'!U47)</f>
        <v>0</v>
      </c>
      <c r="V52" s="46" t="s">
        <v>60</v>
      </c>
      <c r="W52" s="47">
        <f>IF('個人種目エントリー（男子用）'!$B47=" "," ",'個人種目エントリー（男子用）'!V47)</f>
        <v>0</v>
      </c>
      <c r="X52" s="57" t="str">
        <f>IF('個人種目エントリー（男子用）'!K47="","",'個人種目エントリー（男子用）'!W47&amp;'個人種目エントリー（男子用）'!X47&amp;'個人種目エントリー（男子用）'!Y47)</f>
        <v/>
      </c>
      <c r="Y52" s="33">
        <f>IF('個人種目エントリー（男子用）'!$B47=" "," ",'個人種目エントリー（男子用）'!Z47)</f>
        <v>0</v>
      </c>
      <c r="Z52" s="46" t="s">
        <v>59</v>
      </c>
      <c r="AA52" s="43">
        <f>IF('個人種目エントリー（男子用）'!$B47=" "," ",'個人種目エントリー（男子用）'!AA47)</f>
        <v>0</v>
      </c>
      <c r="AB52" s="46" t="s">
        <v>60</v>
      </c>
      <c r="AC52" s="47">
        <f>IF('個人種目エントリー（男子用）'!$B47=" "," ",'個人種目エントリー（男子用）'!AB47)</f>
        <v>0</v>
      </c>
      <c r="AD52" s="51">
        <f t="shared" si="0"/>
        <v>1</v>
      </c>
      <c r="AE52" s="51" t="str">
        <f t="shared" si="2"/>
        <v>1</v>
      </c>
      <c r="AF52" s="52" t="str">
        <f t="shared" si="5"/>
        <v>1</v>
      </c>
      <c r="AG52" s="52" t="str">
        <f t="shared" si="3"/>
        <v>1</v>
      </c>
      <c r="AH52" s="86">
        <f>IF('個人種目エントリー（男子用）'!$B47=" "," ",'個人種目エントリー（男子用）'!AC47)</f>
        <v>0</v>
      </c>
      <c r="AI52" s="91">
        <f>IF('個人種目エントリー（男子用）'!$B47=" "," ",'個人種目エントリー（男子用）'!AD47)</f>
        <v>0</v>
      </c>
      <c r="AJ52" s="92"/>
      <c r="AK52" s="113"/>
      <c r="AL52" s="542" t="s">
        <v>286</v>
      </c>
      <c r="AM52" s="543"/>
      <c r="AN52" s="543"/>
      <c r="AO52" s="543"/>
      <c r="AP52" s="269">
        <f>COUNTIF($AE$13:$AG$62,$AL$52)</f>
        <v>0</v>
      </c>
      <c r="AQ52" s="534"/>
      <c r="AR52" s="534"/>
      <c r="AS52" s="534"/>
      <c r="AT52" s="150"/>
    </row>
    <row r="53" spans="1:46" ht="14.1" customHeight="1">
      <c r="A53" s="49">
        <v>41</v>
      </c>
      <c r="B53" s="532">
        <f>'個人種目エントリー（男子用）'!B48</f>
        <v>0</v>
      </c>
      <c r="C53" s="533"/>
      <c r="D53" s="85">
        <f>'個人種目エントリー（男子用）'!C48</f>
        <v>0</v>
      </c>
      <c r="E53" s="304" t="str">
        <f>'個人種目エントリー（男子用）'!A48</f>
        <v>男子</v>
      </c>
      <c r="F53" s="40">
        <f>'個人種目エントリー（男子用）'!G48</f>
        <v>0</v>
      </c>
      <c r="G53" s="37">
        <f>'個人種目エントリー（男子用）'!H48</f>
        <v>0</v>
      </c>
      <c r="H53" s="42" t="str">
        <f>IF('個人種目エントリー（男子用）'!B48="","",ASC('個人種目エントリー（男子用）'!D48))</f>
        <v/>
      </c>
      <c r="I53" s="34" t="str">
        <f>IF('個人種目エントリー（男子用）'!B48="","",ASC('個人種目エントリー（男子用）'!E48))</f>
        <v/>
      </c>
      <c r="J53" s="39" t="str">
        <f>IF('個人種目エントリー（男子用）'!B48="","",ASC('個人種目エントリー（男子用）'!F48))</f>
        <v/>
      </c>
      <c r="K53" s="146" t="str">
        <f>IF('個人種目エントリー（男子用）'!B48="","",IF('個人種目エントリー（男子用）'!I48&lt;9,"01",IF('個人種目エントリー（男子用）'!I48&lt;11,"02",IF('個人種目エントリー（男子用）'!I48&lt;13,"03",IF('個人種目エントリー（男子用）'!I48&lt;15,"04",IF('個人種目エントリー（男子用）'!I48&gt;14,"05",""))))))</f>
        <v/>
      </c>
      <c r="L53" s="57" t="str">
        <f>IF('個人種目エントリー（男子用）'!B48="","",'個人種目エントリー（男子用）'!K48&amp;'個人種目エントリー（男子用）'!L48&amp;'個人種目エントリー（男子用）'!M48)</f>
        <v/>
      </c>
      <c r="M53" s="44">
        <f>IF('個人種目エントリー（男子用）'!$B48=" "," ",'個人種目エントリー（男子用）'!N48)</f>
        <v>0</v>
      </c>
      <c r="N53" s="45" t="s">
        <v>59</v>
      </c>
      <c r="O53" s="43">
        <f>IF('個人種目エントリー（男子用）'!$B48=" "," ",'個人種目エントリー（男子用）'!O48)</f>
        <v>0</v>
      </c>
      <c r="P53" s="45" t="s">
        <v>60</v>
      </c>
      <c r="Q53" s="47">
        <f>IF('個人種目エントリー（男子用）'!$B48=" "," ",'個人種目エントリー（男子用）'!P48)</f>
        <v>0</v>
      </c>
      <c r="R53" s="57" t="str">
        <f>IF('個人種目エントリー（男子用）'!B48="","",'個人種目エントリー（男子用）'!Q48&amp;'個人種目エントリー（男子用）'!R48&amp;'個人種目エントリー（男子用）'!S48)</f>
        <v/>
      </c>
      <c r="S53" s="33">
        <f>IF('個人種目エントリー（男子用）'!$B48=" "," ",'個人種目エントリー（男子用）'!T48)</f>
        <v>0</v>
      </c>
      <c r="T53" s="46" t="s">
        <v>59</v>
      </c>
      <c r="U53" s="43">
        <f>IF('個人種目エントリー（男子用）'!$B48=" "," ",'個人種目エントリー（男子用）'!U48)</f>
        <v>0</v>
      </c>
      <c r="V53" s="46" t="s">
        <v>60</v>
      </c>
      <c r="W53" s="47">
        <f>IF('個人種目エントリー（男子用）'!$B48=" "," ",'個人種目エントリー（男子用）'!V48)</f>
        <v>0</v>
      </c>
      <c r="X53" s="57" t="str">
        <f>IF('個人種目エントリー（男子用）'!K48="","",'個人種目エントリー（男子用）'!W48&amp;'個人種目エントリー（男子用）'!X48&amp;'個人種目エントリー（男子用）'!Y48)</f>
        <v/>
      </c>
      <c r="Y53" s="33">
        <f>IF('個人種目エントリー（男子用）'!$B48=" "," ",'個人種目エントリー（男子用）'!Z48)</f>
        <v>0</v>
      </c>
      <c r="Z53" s="46" t="s">
        <v>59</v>
      </c>
      <c r="AA53" s="43">
        <f>IF('個人種目エントリー（男子用）'!$B48=" "," ",'個人種目エントリー（男子用）'!AA48)</f>
        <v>0</v>
      </c>
      <c r="AB53" s="46" t="s">
        <v>60</v>
      </c>
      <c r="AC53" s="47">
        <f>IF('個人種目エントリー（男子用）'!$B48=" "," ",'個人種目エントリー（男子用）'!AB48)</f>
        <v>0</v>
      </c>
      <c r="AD53" s="51">
        <f t="shared" si="0"/>
        <v>1</v>
      </c>
      <c r="AE53" s="51" t="str">
        <f t="shared" si="2"/>
        <v>1</v>
      </c>
      <c r="AF53" s="52" t="str">
        <f t="shared" si="5"/>
        <v>1</v>
      </c>
      <c r="AG53" s="52" t="str">
        <f t="shared" si="3"/>
        <v>1</v>
      </c>
      <c r="AH53" s="86">
        <f>IF('個人種目エントリー（男子用）'!$B48=" "," ",'個人種目エントリー（男子用）'!AC48)</f>
        <v>0</v>
      </c>
      <c r="AI53" s="91">
        <f>IF('個人種目エントリー（男子用）'!$B48=" "," ",'個人種目エントリー（男子用）'!AD48)</f>
        <v>0</v>
      </c>
      <c r="AJ53" s="92"/>
      <c r="AK53" s="113"/>
      <c r="AL53" s="544" t="s">
        <v>126</v>
      </c>
      <c r="AM53" s="545"/>
      <c r="AN53" s="545"/>
      <c r="AO53" s="545"/>
      <c r="AP53" s="270">
        <f>COUNTIF($AE$13:$AG$62,$AL$53)</f>
        <v>0</v>
      </c>
      <c r="AQ53" s="534"/>
      <c r="AR53" s="534"/>
      <c r="AS53" s="534"/>
      <c r="AT53" s="150"/>
    </row>
    <row r="54" spans="1:46" ht="14.1" customHeight="1" thickBot="1">
      <c r="A54" s="49">
        <v>42</v>
      </c>
      <c r="B54" s="532">
        <f>'個人種目エントリー（男子用）'!B49</f>
        <v>0</v>
      </c>
      <c r="C54" s="533"/>
      <c r="D54" s="85">
        <f>'個人種目エントリー（男子用）'!C49</f>
        <v>0</v>
      </c>
      <c r="E54" s="304" t="str">
        <f>'個人種目エントリー（男子用）'!A49</f>
        <v>男子</v>
      </c>
      <c r="F54" s="40">
        <f>'個人種目エントリー（男子用）'!G49</f>
        <v>0</v>
      </c>
      <c r="G54" s="37">
        <f>'個人種目エントリー（男子用）'!H49</f>
        <v>0</v>
      </c>
      <c r="H54" s="42" t="str">
        <f>IF('個人種目エントリー（男子用）'!B49="","",ASC('個人種目エントリー（男子用）'!D49))</f>
        <v/>
      </c>
      <c r="I54" s="34" t="str">
        <f>IF('個人種目エントリー（男子用）'!B49="","",ASC('個人種目エントリー（男子用）'!E49))</f>
        <v/>
      </c>
      <c r="J54" s="39" t="str">
        <f>IF('個人種目エントリー（男子用）'!B49="","",ASC('個人種目エントリー（男子用）'!F49))</f>
        <v/>
      </c>
      <c r="K54" s="146" t="str">
        <f>IF('個人種目エントリー（男子用）'!B49="","",IF('個人種目エントリー（男子用）'!I49&lt;9,"01",IF('個人種目エントリー（男子用）'!I49&lt;11,"02",IF('個人種目エントリー（男子用）'!I49&lt;13,"03",IF('個人種目エントリー（男子用）'!I49&lt;15,"04",IF('個人種目エントリー（男子用）'!I49&gt;14,"05",""))))))</f>
        <v/>
      </c>
      <c r="L54" s="57" t="str">
        <f>IF('個人種目エントリー（男子用）'!B49="","",'個人種目エントリー（男子用）'!K49&amp;'個人種目エントリー（男子用）'!L49&amp;'個人種目エントリー（男子用）'!M49)</f>
        <v/>
      </c>
      <c r="M54" s="44">
        <f>IF('個人種目エントリー（男子用）'!$B49=" "," ",'個人種目エントリー（男子用）'!N49)</f>
        <v>0</v>
      </c>
      <c r="N54" s="45" t="s">
        <v>59</v>
      </c>
      <c r="O54" s="43">
        <f>IF('個人種目エントリー（男子用）'!$B49=" "," ",'個人種目エントリー（男子用）'!O49)</f>
        <v>0</v>
      </c>
      <c r="P54" s="45" t="s">
        <v>60</v>
      </c>
      <c r="Q54" s="47">
        <f>IF('個人種目エントリー（男子用）'!$B49=" "," ",'個人種目エントリー（男子用）'!P49)</f>
        <v>0</v>
      </c>
      <c r="R54" s="57" t="str">
        <f>IF('個人種目エントリー（男子用）'!B49="","",'個人種目エントリー（男子用）'!Q49&amp;'個人種目エントリー（男子用）'!R49&amp;'個人種目エントリー（男子用）'!S49)</f>
        <v/>
      </c>
      <c r="S54" s="33">
        <f>IF('個人種目エントリー（男子用）'!$B49=" "," ",'個人種目エントリー（男子用）'!T49)</f>
        <v>0</v>
      </c>
      <c r="T54" s="46" t="s">
        <v>59</v>
      </c>
      <c r="U54" s="43">
        <f>IF('個人種目エントリー（男子用）'!$B49=" "," ",'個人種目エントリー（男子用）'!U49)</f>
        <v>0</v>
      </c>
      <c r="V54" s="46" t="s">
        <v>60</v>
      </c>
      <c r="W54" s="47">
        <f>IF('個人種目エントリー（男子用）'!$B49=" "," ",'個人種目エントリー（男子用）'!V49)</f>
        <v>0</v>
      </c>
      <c r="X54" s="57" t="str">
        <f>IF('個人種目エントリー（男子用）'!K49="","",'個人種目エントリー（男子用）'!W49&amp;'個人種目エントリー（男子用）'!X49&amp;'個人種目エントリー（男子用）'!Y49)</f>
        <v/>
      </c>
      <c r="Y54" s="33">
        <f>IF('個人種目エントリー（男子用）'!$B49=" "," ",'個人種目エントリー（男子用）'!Z49)</f>
        <v>0</v>
      </c>
      <c r="Z54" s="46" t="s">
        <v>59</v>
      </c>
      <c r="AA54" s="43">
        <f>IF('個人種目エントリー（男子用）'!$B49=" "," ",'個人種目エントリー（男子用）'!AA49)</f>
        <v>0</v>
      </c>
      <c r="AB54" s="46" t="s">
        <v>60</v>
      </c>
      <c r="AC54" s="47">
        <f>IF('個人種目エントリー（男子用）'!$B49=" "," ",'個人種目エントリー（男子用）'!AB49)</f>
        <v>0</v>
      </c>
      <c r="AD54" s="51">
        <f t="shared" si="0"/>
        <v>1</v>
      </c>
      <c r="AE54" s="51" t="str">
        <f t="shared" si="2"/>
        <v>1</v>
      </c>
      <c r="AF54" s="52" t="str">
        <f t="shared" si="5"/>
        <v>1</v>
      </c>
      <c r="AG54" s="52" t="str">
        <f t="shared" si="3"/>
        <v>1</v>
      </c>
      <c r="AH54" s="86">
        <f>IF('個人種目エントリー（男子用）'!$B49=" "," ",'個人種目エントリー（男子用）'!AC49)</f>
        <v>0</v>
      </c>
      <c r="AI54" s="91">
        <f>IF('個人種目エントリー（男子用）'!$B49=" "," ",'個人種目エントリー（男子用）'!AD49)</f>
        <v>0</v>
      </c>
      <c r="AJ54" s="92"/>
      <c r="AK54" s="113"/>
      <c r="AL54" s="536" t="s">
        <v>15</v>
      </c>
      <c r="AM54" s="537"/>
      <c r="AN54" s="537"/>
      <c r="AO54" s="537"/>
      <c r="AP54" s="268">
        <f>COUNTIF($AE$13:$AG$62,$AL$54)</f>
        <v>0</v>
      </c>
      <c r="AQ54" s="534"/>
      <c r="AR54" s="534"/>
      <c r="AS54" s="534"/>
      <c r="AT54" s="150"/>
    </row>
    <row r="55" spans="1:46" ht="14.1" customHeight="1">
      <c r="A55" s="49">
        <v>43</v>
      </c>
      <c r="B55" s="532">
        <f>'個人種目エントリー（男子用）'!B50</f>
        <v>0</v>
      </c>
      <c r="C55" s="533"/>
      <c r="D55" s="85">
        <f>'個人種目エントリー（男子用）'!C50</f>
        <v>0</v>
      </c>
      <c r="E55" s="304" t="str">
        <f>'個人種目エントリー（男子用）'!A50</f>
        <v>男子</v>
      </c>
      <c r="F55" s="40">
        <f>'個人種目エントリー（男子用）'!G50</f>
        <v>0</v>
      </c>
      <c r="G55" s="37">
        <f>'個人種目エントリー（男子用）'!H50</f>
        <v>0</v>
      </c>
      <c r="H55" s="42" t="str">
        <f>IF('個人種目エントリー（男子用）'!B50="","",ASC('個人種目エントリー（男子用）'!D50))</f>
        <v/>
      </c>
      <c r="I55" s="34" t="str">
        <f>IF('個人種目エントリー（男子用）'!B50="","",ASC('個人種目エントリー（男子用）'!E50))</f>
        <v/>
      </c>
      <c r="J55" s="39" t="str">
        <f>IF('個人種目エントリー（男子用）'!B50="","",ASC('個人種目エントリー（男子用）'!F50))</f>
        <v/>
      </c>
      <c r="K55" s="146" t="str">
        <f>IF('個人種目エントリー（男子用）'!B50="","",IF('個人種目エントリー（男子用）'!I50&lt;9,"01",IF('個人種目エントリー（男子用）'!I50&lt;11,"02",IF('個人種目エントリー（男子用）'!I50&lt;13,"03",IF('個人種目エントリー（男子用）'!I50&lt;15,"04",IF('個人種目エントリー（男子用）'!I50&gt;14,"05",""))))))</f>
        <v/>
      </c>
      <c r="L55" s="57" t="str">
        <f>IF('個人種目エントリー（男子用）'!B50="","",'個人種目エントリー（男子用）'!K50&amp;'個人種目エントリー（男子用）'!L50&amp;'個人種目エントリー（男子用）'!M50)</f>
        <v/>
      </c>
      <c r="M55" s="44">
        <f>IF('個人種目エントリー（男子用）'!$B50=" "," ",'個人種目エントリー（男子用）'!N50)</f>
        <v>0</v>
      </c>
      <c r="N55" s="45" t="s">
        <v>59</v>
      </c>
      <c r="O55" s="43">
        <f>IF('個人種目エントリー（男子用）'!$B50=" "," ",'個人種目エントリー（男子用）'!O50)</f>
        <v>0</v>
      </c>
      <c r="P55" s="45" t="s">
        <v>60</v>
      </c>
      <c r="Q55" s="47">
        <f>IF('個人種目エントリー（男子用）'!$B50=" "," ",'個人種目エントリー（男子用）'!P50)</f>
        <v>0</v>
      </c>
      <c r="R55" s="57" t="str">
        <f>IF('個人種目エントリー（男子用）'!B50="","",'個人種目エントリー（男子用）'!Q50&amp;'個人種目エントリー（男子用）'!R50&amp;'個人種目エントリー（男子用）'!S50)</f>
        <v/>
      </c>
      <c r="S55" s="33">
        <f>IF('個人種目エントリー（男子用）'!$B50=" "," ",'個人種目エントリー（男子用）'!T50)</f>
        <v>0</v>
      </c>
      <c r="T55" s="46" t="s">
        <v>59</v>
      </c>
      <c r="U55" s="43">
        <f>IF('個人種目エントリー（男子用）'!$B50=" "," ",'個人種目エントリー（男子用）'!U50)</f>
        <v>0</v>
      </c>
      <c r="V55" s="46" t="s">
        <v>60</v>
      </c>
      <c r="W55" s="47">
        <f>IF('個人種目エントリー（男子用）'!$B50=" "," ",'個人種目エントリー（男子用）'!V50)</f>
        <v>0</v>
      </c>
      <c r="X55" s="57" t="str">
        <f>IF('個人種目エントリー（男子用）'!K50="","",'個人種目エントリー（男子用）'!W50&amp;'個人種目エントリー（男子用）'!X50&amp;'個人種目エントリー（男子用）'!Y50)</f>
        <v/>
      </c>
      <c r="Y55" s="33">
        <f>IF('個人種目エントリー（男子用）'!$B50=" "," ",'個人種目エントリー（男子用）'!Z50)</f>
        <v>0</v>
      </c>
      <c r="Z55" s="46" t="s">
        <v>59</v>
      </c>
      <c r="AA55" s="43">
        <f>IF('個人種目エントリー（男子用）'!$B50=" "," ",'個人種目エントリー（男子用）'!AA50)</f>
        <v>0</v>
      </c>
      <c r="AB55" s="46" t="s">
        <v>60</v>
      </c>
      <c r="AC55" s="47">
        <f>IF('個人種目エントリー（男子用）'!$B50=" "," ",'個人種目エントリー（男子用）'!AB50)</f>
        <v>0</v>
      </c>
      <c r="AD55" s="51">
        <f t="shared" si="0"/>
        <v>1</v>
      </c>
      <c r="AE55" s="51" t="str">
        <f t="shared" si="2"/>
        <v>1</v>
      </c>
      <c r="AF55" s="52" t="str">
        <f t="shared" si="5"/>
        <v>1</v>
      </c>
      <c r="AG55" s="52" t="str">
        <f t="shared" si="3"/>
        <v>1</v>
      </c>
      <c r="AH55" s="86">
        <f>IF('個人種目エントリー（男子用）'!$B50=" "," ",'個人種目エントリー（男子用）'!AC50)</f>
        <v>0</v>
      </c>
      <c r="AI55" s="91">
        <f>IF('個人種目エントリー（男子用）'!$B50=" "," ",'個人種目エントリー（男子用）'!AD50)</f>
        <v>0</v>
      </c>
      <c r="AJ55" s="92"/>
      <c r="AK55" s="113"/>
      <c r="AL55" s="538" t="s">
        <v>287</v>
      </c>
      <c r="AM55" s="539"/>
      <c r="AN55" s="539"/>
      <c r="AO55" s="539"/>
      <c r="AP55" s="267">
        <f>COUNTIF($AE$13:$AG$62,$AL$55)</f>
        <v>0</v>
      </c>
      <c r="AQ55" s="534"/>
      <c r="AR55" s="534"/>
      <c r="AS55" s="534"/>
      <c r="AT55" s="150"/>
    </row>
    <row r="56" spans="1:46" ht="14.1" customHeight="1">
      <c r="A56" s="49">
        <v>44</v>
      </c>
      <c r="B56" s="532">
        <f>'個人種目エントリー（男子用）'!B51</f>
        <v>0</v>
      </c>
      <c r="C56" s="533"/>
      <c r="D56" s="85">
        <f>'個人種目エントリー（男子用）'!C51</f>
        <v>0</v>
      </c>
      <c r="E56" s="304" t="str">
        <f>'個人種目エントリー（男子用）'!A51</f>
        <v>男子</v>
      </c>
      <c r="F56" s="40">
        <f>'個人種目エントリー（男子用）'!G51</f>
        <v>0</v>
      </c>
      <c r="G56" s="37">
        <f>'個人種目エントリー（男子用）'!H51</f>
        <v>0</v>
      </c>
      <c r="H56" s="42" t="str">
        <f>IF('個人種目エントリー（男子用）'!B51="","",ASC('個人種目エントリー（男子用）'!D51))</f>
        <v/>
      </c>
      <c r="I56" s="34" t="str">
        <f>IF('個人種目エントリー（男子用）'!B51="","",ASC('個人種目エントリー（男子用）'!E51))</f>
        <v/>
      </c>
      <c r="J56" s="39" t="str">
        <f>IF('個人種目エントリー（男子用）'!B51="","",ASC('個人種目エントリー（男子用）'!F51))</f>
        <v/>
      </c>
      <c r="K56" s="146" t="str">
        <f>IF('個人種目エントリー（男子用）'!B51="","",IF('個人種目エントリー（男子用）'!I51&lt;9,"01",IF('個人種目エントリー（男子用）'!I51&lt;11,"02",IF('個人種目エントリー（男子用）'!I51&lt;13,"03",IF('個人種目エントリー（男子用）'!I51&lt;15,"04",IF('個人種目エントリー（男子用）'!I51&gt;14,"05",""))))))</f>
        <v/>
      </c>
      <c r="L56" s="57" t="str">
        <f>IF('個人種目エントリー（男子用）'!B51="","",'個人種目エントリー（男子用）'!K51&amp;'個人種目エントリー（男子用）'!L51&amp;'個人種目エントリー（男子用）'!M51)</f>
        <v/>
      </c>
      <c r="M56" s="44">
        <f>IF('個人種目エントリー（男子用）'!$B51=" "," ",'個人種目エントリー（男子用）'!N51)</f>
        <v>0</v>
      </c>
      <c r="N56" s="45" t="s">
        <v>59</v>
      </c>
      <c r="O56" s="43">
        <f>IF('個人種目エントリー（男子用）'!$B51=" "," ",'個人種目エントリー（男子用）'!O51)</f>
        <v>0</v>
      </c>
      <c r="P56" s="45" t="s">
        <v>60</v>
      </c>
      <c r="Q56" s="47">
        <f>IF('個人種目エントリー（男子用）'!$B51=" "," ",'個人種目エントリー（男子用）'!P51)</f>
        <v>0</v>
      </c>
      <c r="R56" s="57" t="str">
        <f>IF('個人種目エントリー（男子用）'!B51="","",'個人種目エントリー（男子用）'!Q51&amp;'個人種目エントリー（男子用）'!R51&amp;'個人種目エントリー（男子用）'!S51)</f>
        <v/>
      </c>
      <c r="S56" s="33">
        <f>IF('個人種目エントリー（男子用）'!$B51=" "," ",'個人種目エントリー（男子用）'!T51)</f>
        <v>0</v>
      </c>
      <c r="T56" s="46" t="s">
        <v>59</v>
      </c>
      <c r="U56" s="43">
        <f>IF('個人種目エントリー（男子用）'!$B51=" "," ",'個人種目エントリー（男子用）'!U51)</f>
        <v>0</v>
      </c>
      <c r="V56" s="46" t="s">
        <v>60</v>
      </c>
      <c r="W56" s="47">
        <f>IF('個人種目エントリー（男子用）'!$B51=" "," ",'個人種目エントリー（男子用）'!V51)</f>
        <v>0</v>
      </c>
      <c r="X56" s="57" t="str">
        <f>IF('個人種目エントリー（男子用）'!K51="","",'個人種目エントリー（男子用）'!W51&amp;'個人種目エントリー（男子用）'!X51&amp;'個人種目エントリー（男子用）'!Y51)</f>
        <v/>
      </c>
      <c r="Y56" s="33">
        <f>IF('個人種目エントリー（男子用）'!$B51=" "," ",'個人種目エントリー（男子用）'!Z51)</f>
        <v>0</v>
      </c>
      <c r="Z56" s="46" t="s">
        <v>59</v>
      </c>
      <c r="AA56" s="43">
        <f>IF('個人種目エントリー（男子用）'!$B51=" "," ",'個人種目エントリー（男子用）'!AA51)</f>
        <v>0</v>
      </c>
      <c r="AB56" s="46" t="s">
        <v>60</v>
      </c>
      <c r="AC56" s="47">
        <f>IF('個人種目エントリー（男子用）'!$B51=" "," ",'個人種目エントリー（男子用）'!AB51)</f>
        <v>0</v>
      </c>
      <c r="AD56" s="51">
        <f t="shared" si="0"/>
        <v>1</v>
      </c>
      <c r="AE56" s="51" t="str">
        <f t="shared" si="2"/>
        <v>1</v>
      </c>
      <c r="AF56" s="52" t="str">
        <f t="shared" si="5"/>
        <v>1</v>
      </c>
      <c r="AG56" s="52" t="str">
        <f t="shared" si="3"/>
        <v>1</v>
      </c>
      <c r="AH56" s="86">
        <f>IF('個人種目エントリー（男子用）'!$B51=" "," ",'個人種目エントリー（男子用）'!AC51)</f>
        <v>0</v>
      </c>
      <c r="AI56" s="91">
        <f>IF('個人種目エントリー（男子用）'!$B51=" "," ",'個人種目エントリー（男子用）'!AD51)</f>
        <v>0</v>
      </c>
      <c r="AJ56" s="92"/>
      <c r="AK56" s="113"/>
      <c r="AL56" s="544" t="s">
        <v>127</v>
      </c>
      <c r="AM56" s="545"/>
      <c r="AN56" s="545"/>
      <c r="AO56" s="545"/>
      <c r="AP56" s="270">
        <f>COUNTIF($AE$13:$AG$62,$AL$56)</f>
        <v>0</v>
      </c>
      <c r="AQ56" s="534"/>
      <c r="AR56" s="534"/>
      <c r="AS56" s="534"/>
      <c r="AT56" s="150"/>
    </row>
    <row r="57" spans="1:46" ht="14.1" customHeight="1" thickBot="1">
      <c r="A57" s="49">
        <v>45</v>
      </c>
      <c r="B57" s="532">
        <f>'個人種目エントリー（男子用）'!B52</f>
        <v>0</v>
      </c>
      <c r="C57" s="533"/>
      <c r="D57" s="85">
        <f>'個人種目エントリー（男子用）'!C52</f>
        <v>0</v>
      </c>
      <c r="E57" s="304" t="str">
        <f>'個人種目エントリー（男子用）'!A52</f>
        <v>男子</v>
      </c>
      <c r="F57" s="40">
        <f>'個人種目エントリー（男子用）'!G52</f>
        <v>0</v>
      </c>
      <c r="G57" s="37">
        <f>'個人種目エントリー（男子用）'!H52</f>
        <v>0</v>
      </c>
      <c r="H57" s="42" t="str">
        <f>IF('個人種目エントリー（男子用）'!B52="","",ASC('個人種目エントリー（男子用）'!D52))</f>
        <v/>
      </c>
      <c r="I57" s="34" t="str">
        <f>IF('個人種目エントリー（男子用）'!B52="","",ASC('個人種目エントリー（男子用）'!E52))</f>
        <v/>
      </c>
      <c r="J57" s="39" t="str">
        <f>IF('個人種目エントリー（男子用）'!B52="","",ASC('個人種目エントリー（男子用）'!F52))</f>
        <v/>
      </c>
      <c r="K57" s="146" t="str">
        <f>IF('個人種目エントリー（男子用）'!B52="","",IF('個人種目エントリー（男子用）'!I52&lt;9,"01",IF('個人種目エントリー（男子用）'!I52&lt;11,"02",IF('個人種目エントリー（男子用）'!I52&lt;13,"03",IF('個人種目エントリー（男子用）'!I52&lt;15,"04",IF('個人種目エントリー（男子用）'!I52&gt;14,"05",""))))))</f>
        <v/>
      </c>
      <c r="L57" s="57" t="str">
        <f>IF('個人種目エントリー（男子用）'!B52="","",'個人種目エントリー（男子用）'!K52&amp;'個人種目エントリー（男子用）'!L52&amp;'個人種目エントリー（男子用）'!M52)</f>
        <v/>
      </c>
      <c r="M57" s="44">
        <f>IF('個人種目エントリー（男子用）'!$B52=" "," ",'個人種目エントリー（男子用）'!N52)</f>
        <v>0</v>
      </c>
      <c r="N57" s="45" t="s">
        <v>59</v>
      </c>
      <c r="O57" s="43">
        <f>IF('個人種目エントリー（男子用）'!$B52=" "," ",'個人種目エントリー（男子用）'!O52)</f>
        <v>0</v>
      </c>
      <c r="P57" s="45" t="s">
        <v>60</v>
      </c>
      <c r="Q57" s="47">
        <f>IF('個人種目エントリー（男子用）'!$B52=" "," ",'個人種目エントリー（男子用）'!P52)</f>
        <v>0</v>
      </c>
      <c r="R57" s="57" t="str">
        <f>IF('個人種目エントリー（男子用）'!B52="","",'個人種目エントリー（男子用）'!Q52&amp;'個人種目エントリー（男子用）'!R52&amp;'個人種目エントリー（男子用）'!S52)</f>
        <v/>
      </c>
      <c r="S57" s="33">
        <f>IF('個人種目エントリー（男子用）'!$B52=" "," ",'個人種目エントリー（男子用）'!T52)</f>
        <v>0</v>
      </c>
      <c r="T57" s="46" t="s">
        <v>59</v>
      </c>
      <c r="U57" s="43">
        <f>IF('個人種目エントリー（男子用）'!$B52=" "," ",'個人種目エントリー（男子用）'!U52)</f>
        <v>0</v>
      </c>
      <c r="V57" s="46" t="s">
        <v>60</v>
      </c>
      <c r="W57" s="47">
        <f>IF('個人種目エントリー（男子用）'!$B52=" "," ",'個人種目エントリー（男子用）'!V52)</f>
        <v>0</v>
      </c>
      <c r="X57" s="57" t="str">
        <f>IF('個人種目エントリー（男子用）'!K52="","",'個人種目エントリー（男子用）'!W52&amp;'個人種目エントリー（男子用）'!X52&amp;'個人種目エントリー（男子用）'!Y52)</f>
        <v/>
      </c>
      <c r="Y57" s="33">
        <f>IF('個人種目エントリー（男子用）'!$B52=" "," ",'個人種目エントリー（男子用）'!Z52)</f>
        <v>0</v>
      </c>
      <c r="Z57" s="46" t="s">
        <v>59</v>
      </c>
      <c r="AA57" s="43">
        <f>IF('個人種目エントリー（男子用）'!$B52=" "," ",'個人種目エントリー（男子用）'!AA52)</f>
        <v>0</v>
      </c>
      <c r="AB57" s="46" t="s">
        <v>60</v>
      </c>
      <c r="AC57" s="47">
        <f>IF('個人種目エントリー（男子用）'!$B52=" "," ",'個人種目エントリー（男子用）'!AB52)</f>
        <v>0</v>
      </c>
      <c r="AD57" s="51">
        <f t="shared" si="0"/>
        <v>1</v>
      </c>
      <c r="AE57" s="51" t="str">
        <f t="shared" si="2"/>
        <v>1</v>
      </c>
      <c r="AF57" s="52" t="str">
        <f t="shared" si="5"/>
        <v>1</v>
      </c>
      <c r="AG57" s="52" t="str">
        <f t="shared" si="3"/>
        <v>1</v>
      </c>
      <c r="AH57" s="86">
        <f>IF('個人種目エントリー（男子用）'!$B52=" "," ",'個人種目エントリー（男子用）'!AC52)</f>
        <v>0</v>
      </c>
      <c r="AI57" s="91">
        <f>IF('個人種目エントリー（男子用）'!$B52=" "," ",'個人種目エントリー（男子用）'!AD52)</f>
        <v>0</v>
      </c>
      <c r="AJ57" s="92"/>
      <c r="AK57" s="113"/>
      <c r="AL57" s="540" t="s">
        <v>16</v>
      </c>
      <c r="AM57" s="541"/>
      <c r="AN57" s="541"/>
      <c r="AO57" s="541"/>
      <c r="AP57" s="271">
        <f>COUNTIF($AE$13:$AG$62,$AL$57)</f>
        <v>0</v>
      </c>
      <c r="AQ57" s="534"/>
      <c r="AR57" s="534"/>
      <c r="AS57" s="534"/>
      <c r="AT57" s="150"/>
    </row>
    <row r="58" spans="1:46" ht="14.1" customHeight="1">
      <c r="A58" s="49">
        <v>46</v>
      </c>
      <c r="B58" s="532">
        <f>'個人種目エントリー（男子用）'!B53</f>
        <v>0</v>
      </c>
      <c r="C58" s="533"/>
      <c r="D58" s="85">
        <f>'個人種目エントリー（男子用）'!C53</f>
        <v>0</v>
      </c>
      <c r="E58" s="304" t="str">
        <f>'個人種目エントリー（男子用）'!A53</f>
        <v>男子</v>
      </c>
      <c r="F58" s="40">
        <f>'個人種目エントリー（男子用）'!G53</f>
        <v>0</v>
      </c>
      <c r="G58" s="37">
        <f>'個人種目エントリー（男子用）'!H53</f>
        <v>0</v>
      </c>
      <c r="H58" s="42" t="str">
        <f>IF('個人種目エントリー（男子用）'!B53="","",ASC('個人種目エントリー（男子用）'!D53))</f>
        <v/>
      </c>
      <c r="I58" s="34" t="str">
        <f>IF('個人種目エントリー（男子用）'!B53="","",ASC('個人種目エントリー（男子用）'!E53))</f>
        <v/>
      </c>
      <c r="J58" s="39" t="str">
        <f>IF('個人種目エントリー（男子用）'!B53="","",ASC('個人種目エントリー（男子用）'!F53))</f>
        <v/>
      </c>
      <c r="K58" s="146" t="str">
        <f>IF('個人種目エントリー（男子用）'!B53="","",IF('個人種目エントリー（男子用）'!I53&lt;9,"01",IF('個人種目エントリー（男子用）'!I53&lt;11,"02",IF('個人種目エントリー（男子用）'!I53&lt;13,"03",IF('個人種目エントリー（男子用）'!I53&lt;15,"04",IF('個人種目エントリー（男子用）'!I53&gt;14,"05",""))))))</f>
        <v/>
      </c>
      <c r="L58" s="57" t="str">
        <f>IF('個人種目エントリー（男子用）'!B53="","",'個人種目エントリー（男子用）'!K53&amp;'個人種目エントリー（男子用）'!L53&amp;'個人種目エントリー（男子用）'!M53)</f>
        <v/>
      </c>
      <c r="M58" s="44">
        <f>IF('個人種目エントリー（男子用）'!$B53=" "," ",'個人種目エントリー（男子用）'!N53)</f>
        <v>0</v>
      </c>
      <c r="N58" s="45" t="s">
        <v>59</v>
      </c>
      <c r="O58" s="43">
        <f>IF('個人種目エントリー（男子用）'!$B53=" "," ",'個人種目エントリー（男子用）'!O53)</f>
        <v>0</v>
      </c>
      <c r="P58" s="45" t="s">
        <v>60</v>
      </c>
      <c r="Q58" s="47">
        <f>IF('個人種目エントリー（男子用）'!$B53=" "," ",'個人種目エントリー（男子用）'!P53)</f>
        <v>0</v>
      </c>
      <c r="R58" s="57" t="str">
        <f>IF('個人種目エントリー（男子用）'!B53="","",'個人種目エントリー（男子用）'!Q53&amp;'個人種目エントリー（男子用）'!R53&amp;'個人種目エントリー（男子用）'!S53)</f>
        <v/>
      </c>
      <c r="S58" s="33">
        <f>IF('個人種目エントリー（男子用）'!$B53=" "," ",'個人種目エントリー（男子用）'!T53)</f>
        <v>0</v>
      </c>
      <c r="T58" s="46" t="s">
        <v>59</v>
      </c>
      <c r="U58" s="43">
        <f>IF('個人種目エントリー（男子用）'!$B53=" "," ",'個人種目エントリー（男子用）'!U53)</f>
        <v>0</v>
      </c>
      <c r="V58" s="46" t="s">
        <v>60</v>
      </c>
      <c r="W58" s="47">
        <f>IF('個人種目エントリー（男子用）'!$B53=" "," ",'個人種目エントリー（男子用）'!V53)</f>
        <v>0</v>
      </c>
      <c r="X58" s="57" t="str">
        <f>IF('個人種目エントリー（男子用）'!K53="","",'個人種目エントリー（男子用）'!W53&amp;'個人種目エントリー（男子用）'!X53&amp;'個人種目エントリー（男子用）'!Y53)</f>
        <v/>
      </c>
      <c r="Y58" s="33">
        <f>IF('個人種目エントリー（男子用）'!$B53=" "," ",'個人種目エントリー（男子用）'!Z53)</f>
        <v>0</v>
      </c>
      <c r="Z58" s="46" t="s">
        <v>59</v>
      </c>
      <c r="AA58" s="43">
        <f>IF('個人種目エントリー（男子用）'!$B53=" "," ",'個人種目エントリー（男子用）'!AA53)</f>
        <v>0</v>
      </c>
      <c r="AB58" s="46" t="s">
        <v>60</v>
      </c>
      <c r="AC58" s="47">
        <f>IF('個人種目エントリー（男子用）'!$B53=" "," ",'個人種目エントリー（男子用）'!AB53)</f>
        <v>0</v>
      </c>
      <c r="AD58" s="51">
        <f t="shared" si="0"/>
        <v>1</v>
      </c>
      <c r="AE58" s="51" t="str">
        <f t="shared" si="2"/>
        <v>1</v>
      </c>
      <c r="AF58" s="52" t="str">
        <f t="shared" si="5"/>
        <v>1</v>
      </c>
      <c r="AG58" s="52" t="str">
        <f t="shared" si="3"/>
        <v>1</v>
      </c>
      <c r="AH58" s="86">
        <f>IF('個人種目エントリー（男子用）'!$B53=" "," ",'個人種目エントリー（男子用）'!AC53)</f>
        <v>0</v>
      </c>
      <c r="AI58" s="91">
        <f>IF('個人種目エントリー（男子用）'!$B53=" "," ",'個人種目エントリー（男子用）'!AD53)</f>
        <v>0</v>
      </c>
      <c r="AJ58" s="92"/>
      <c r="AK58" s="113"/>
      <c r="AL58" s="542" t="s">
        <v>288</v>
      </c>
      <c r="AM58" s="543"/>
      <c r="AN58" s="543"/>
      <c r="AO58" s="543"/>
      <c r="AP58" s="272">
        <f>COUNTIF($AE$13:$AG$62,$AL$58)</f>
        <v>0</v>
      </c>
      <c r="AQ58" s="534"/>
      <c r="AR58" s="534"/>
      <c r="AS58" s="534"/>
      <c r="AT58" s="150"/>
    </row>
    <row r="59" spans="1:46" ht="14.1" customHeight="1">
      <c r="A59" s="49">
        <v>47</v>
      </c>
      <c r="B59" s="532">
        <f>'個人種目エントリー（男子用）'!B54</f>
        <v>0</v>
      </c>
      <c r="C59" s="533"/>
      <c r="D59" s="85">
        <f>'個人種目エントリー（男子用）'!C54</f>
        <v>0</v>
      </c>
      <c r="E59" s="304" t="str">
        <f>'個人種目エントリー（男子用）'!A54</f>
        <v>男子</v>
      </c>
      <c r="F59" s="40">
        <f>'個人種目エントリー（男子用）'!G54</f>
        <v>0</v>
      </c>
      <c r="G59" s="37">
        <f>'個人種目エントリー（男子用）'!H54</f>
        <v>0</v>
      </c>
      <c r="H59" s="42" t="str">
        <f>IF('個人種目エントリー（男子用）'!B54="","",ASC('個人種目エントリー（男子用）'!D54))</f>
        <v/>
      </c>
      <c r="I59" s="34" t="str">
        <f>IF('個人種目エントリー（男子用）'!B54="","",ASC('個人種目エントリー（男子用）'!E54))</f>
        <v/>
      </c>
      <c r="J59" s="39" t="str">
        <f>IF('個人種目エントリー（男子用）'!B54="","",ASC('個人種目エントリー（男子用）'!F54))</f>
        <v/>
      </c>
      <c r="K59" s="146" t="str">
        <f>IF('個人種目エントリー（男子用）'!B54="","",IF('個人種目エントリー（男子用）'!I54&lt;9,"01",IF('個人種目エントリー（男子用）'!I54&lt;11,"02",IF('個人種目エントリー（男子用）'!I54&lt;13,"03",IF('個人種目エントリー（男子用）'!I54&lt;15,"04",IF('個人種目エントリー（男子用）'!I54&gt;14,"05",""))))))</f>
        <v/>
      </c>
      <c r="L59" s="57" t="str">
        <f>IF('個人種目エントリー（男子用）'!B54="","",'個人種目エントリー（男子用）'!K54&amp;'個人種目エントリー（男子用）'!L54&amp;'個人種目エントリー（男子用）'!M54)</f>
        <v/>
      </c>
      <c r="M59" s="44">
        <f>IF('個人種目エントリー（男子用）'!$B54=" "," ",'個人種目エントリー（男子用）'!N54)</f>
        <v>0</v>
      </c>
      <c r="N59" s="45" t="s">
        <v>59</v>
      </c>
      <c r="O59" s="43">
        <f>IF('個人種目エントリー（男子用）'!$B54=" "," ",'個人種目エントリー（男子用）'!O54)</f>
        <v>0</v>
      </c>
      <c r="P59" s="45" t="s">
        <v>60</v>
      </c>
      <c r="Q59" s="47">
        <f>IF('個人種目エントリー（男子用）'!$B54=" "," ",'個人種目エントリー（男子用）'!P54)</f>
        <v>0</v>
      </c>
      <c r="R59" s="57" t="str">
        <f>IF('個人種目エントリー（男子用）'!B54="","",'個人種目エントリー（男子用）'!Q54&amp;'個人種目エントリー（男子用）'!R54&amp;'個人種目エントリー（男子用）'!S54)</f>
        <v/>
      </c>
      <c r="S59" s="33">
        <f>IF('個人種目エントリー（男子用）'!$B54=" "," ",'個人種目エントリー（男子用）'!T54)</f>
        <v>0</v>
      </c>
      <c r="T59" s="46" t="s">
        <v>59</v>
      </c>
      <c r="U59" s="43">
        <f>IF('個人種目エントリー（男子用）'!$B54=" "," ",'個人種目エントリー（男子用）'!U54)</f>
        <v>0</v>
      </c>
      <c r="V59" s="46" t="s">
        <v>60</v>
      </c>
      <c r="W59" s="47">
        <f>IF('個人種目エントリー（男子用）'!$B54=" "," ",'個人種目エントリー（男子用）'!V54)</f>
        <v>0</v>
      </c>
      <c r="X59" s="57" t="str">
        <f>IF('個人種目エントリー（男子用）'!K54="","",'個人種目エントリー（男子用）'!W54&amp;'個人種目エントリー（男子用）'!X54&amp;'個人種目エントリー（男子用）'!Y54)</f>
        <v/>
      </c>
      <c r="Y59" s="33">
        <f>IF('個人種目エントリー（男子用）'!$B54=" "," ",'個人種目エントリー（男子用）'!Z54)</f>
        <v>0</v>
      </c>
      <c r="Z59" s="46" t="s">
        <v>59</v>
      </c>
      <c r="AA59" s="43">
        <f>IF('個人種目エントリー（男子用）'!$B54=" "," ",'個人種目エントリー（男子用）'!AA54)</f>
        <v>0</v>
      </c>
      <c r="AB59" s="46" t="s">
        <v>60</v>
      </c>
      <c r="AC59" s="47">
        <f>IF('個人種目エントリー（男子用）'!$B54=" "," ",'個人種目エントリー（男子用）'!AB54)</f>
        <v>0</v>
      </c>
      <c r="AD59" s="51">
        <f t="shared" si="0"/>
        <v>1</v>
      </c>
      <c r="AE59" s="51" t="str">
        <f t="shared" si="2"/>
        <v>1</v>
      </c>
      <c r="AF59" s="52" t="str">
        <f t="shared" si="5"/>
        <v>1</v>
      </c>
      <c r="AG59" s="52" t="str">
        <f t="shared" si="3"/>
        <v>1</v>
      </c>
      <c r="AH59" s="86">
        <f>IF('個人種目エントリー（男子用）'!$B54=" "," ",'個人種目エントリー（男子用）'!AC54)</f>
        <v>0</v>
      </c>
      <c r="AI59" s="91">
        <f>IF('個人種目エントリー（男子用）'!$B54=" "," ",'個人種目エントリー（男子用）'!AD54)</f>
        <v>0</v>
      </c>
      <c r="AJ59" s="92"/>
      <c r="AK59" s="113"/>
      <c r="AL59" s="544" t="s">
        <v>289</v>
      </c>
      <c r="AM59" s="545"/>
      <c r="AN59" s="545"/>
      <c r="AO59" s="545"/>
      <c r="AP59" s="270">
        <f>COUNTIF($AE$13:$AG$62,$AL$59)</f>
        <v>0</v>
      </c>
      <c r="AQ59" s="534"/>
      <c r="AR59" s="534"/>
      <c r="AS59" s="534"/>
      <c r="AT59" s="150"/>
    </row>
    <row r="60" spans="1:46" ht="14.1" customHeight="1" thickBot="1">
      <c r="A60" s="49">
        <v>48</v>
      </c>
      <c r="B60" s="532">
        <f>'個人種目エントリー（男子用）'!B55</f>
        <v>0</v>
      </c>
      <c r="C60" s="533"/>
      <c r="D60" s="85">
        <f>'個人種目エントリー（男子用）'!C55</f>
        <v>0</v>
      </c>
      <c r="E60" s="304" t="str">
        <f>'個人種目エントリー（男子用）'!A55</f>
        <v>男子</v>
      </c>
      <c r="F60" s="40">
        <f>'個人種目エントリー（男子用）'!G55</f>
        <v>0</v>
      </c>
      <c r="G60" s="37">
        <f>'個人種目エントリー（男子用）'!H55</f>
        <v>0</v>
      </c>
      <c r="H60" s="42" t="str">
        <f>IF('個人種目エントリー（男子用）'!B55="","",ASC('個人種目エントリー（男子用）'!D55))</f>
        <v/>
      </c>
      <c r="I60" s="34" t="str">
        <f>IF('個人種目エントリー（男子用）'!B55="","",ASC('個人種目エントリー（男子用）'!E55))</f>
        <v/>
      </c>
      <c r="J60" s="39" t="str">
        <f>IF('個人種目エントリー（男子用）'!B55="","",ASC('個人種目エントリー（男子用）'!F55))</f>
        <v/>
      </c>
      <c r="K60" s="146" t="str">
        <f>IF('個人種目エントリー（男子用）'!B55="","",IF('個人種目エントリー（男子用）'!I55&lt;9,"01",IF('個人種目エントリー（男子用）'!I55&lt;11,"02",IF('個人種目エントリー（男子用）'!I55&lt;13,"03",IF('個人種目エントリー（男子用）'!I55&lt;15,"04",IF('個人種目エントリー（男子用）'!I55&gt;14,"05",""))))))</f>
        <v/>
      </c>
      <c r="L60" s="57" t="str">
        <f>IF('個人種目エントリー（男子用）'!B55="","",'個人種目エントリー（男子用）'!K55&amp;'個人種目エントリー（男子用）'!L55&amp;'個人種目エントリー（男子用）'!M55)</f>
        <v/>
      </c>
      <c r="M60" s="44">
        <f>IF('個人種目エントリー（男子用）'!$B55=" "," ",'個人種目エントリー（男子用）'!N55)</f>
        <v>0</v>
      </c>
      <c r="N60" s="45" t="s">
        <v>59</v>
      </c>
      <c r="O60" s="43">
        <f>IF('個人種目エントリー（男子用）'!$B55=" "," ",'個人種目エントリー（男子用）'!O55)</f>
        <v>0</v>
      </c>
      <c r="P60" s="45" t="s">
        <v>60</v>
      </c>
      <c r="Q60" s="47">
        <f>IF('個人種目エントリー（男子用）'!$B55=" "," ",'個人種目エントリー（男子用）'!P55)</f>
        <v>0</v>
      </c>
      <c r="R60" s="57" t="str">
        <f>IF('個人種目エントリー（男子用）'!B55="","",'個人種目エントリー（男子用）'!Q55&amp;'個人種目エントリー（男子用）'!R55&amp;'個人種目エントリー（男子用）'!S55)</f>
        <v/>
      </c>
      <c r="S60" s="33">
        <f>IF('個人種目エントリー（男子用）'!$B55=" "," ",'個人種目エントリー（男子用）'!T55)</f>
        <v>0</v>
      </c>
      <c r="T60" s="46" t="s">
        <v>59</v>
      </c>
      <c r="U60" s="43">
        <f>IF('個人種目エントリー（男子用）'!$B55=" "," ",'個人種目エントリー（男子用）'!U55)</f>
        <v>0</v>
      </c>
      <c r="V60" s="46" t="s">
        <v>60</v>
      </c>
      <c r="W60" s="47">
        <f>IF('個人種目エントリー（男子用）'!$B55=" "," ",'個人種目エントリー（男子用）'!V55)</f>
        <v>0</v>
      </c>
      <c r="X60" s="57" t="str">
        <f>IF('個人種目エントリー（男子用）'!K55="","",'個人種目エントリー（男子用）'!W55&amp;'個人種目エントリー（男子用）'!X55&amp;'個人種目エントリー（男子用）'!Y55)</f>
        <v/>
      </c>
      <c r="Y60" s="33">
        <f>IF('個人種目エントリー（男子用）'!$B55=" "," ",'個人種目エントリー（男子用）'!Z55)</f>
        <v>0</v>
      </c>
      <c r="Z60" s="46" t="s">
        <v>59</v>
      </c>
      <c r="AA60" s="43">
        <f>IF('個人種目エントリー（男子用）'!$B55=" "," ",'個人種目エントリー（男子用）'!AA55)</f>
        <v>0</v>
      </c>
      <c r="AB60" s="46" t="s">
        <v>60</v>
      </c>
      <c r="AC60" s="47">
        <f>IF('個人種目エントリー（男子用）'!$B55=" "," ",'個人種目エントリー（男子用）'!AB55)</f>
        <v>0</v>
      </c>
      <c r="AD60" s="51">
        <f t="shared" si="0"/>
        <v>1</v>
      </c>
      <c r="AE60" s="51" t="str">
        <f t="shared" si="2"/>
        <v>1</v>
      </c>
      <c r="AF60" s="52" t="str">
        <f t="shared" si="5"/>
        <v>1</v>
      </c>
      <c r="AG60" s="52" t="str">
        <f t="shared" si="3"/>
        <v>1</v>
      </c>
      <c r="AH60" s="86">
        <f>IF('個人種目エントリー（男子用）'!$B55=" "," ",'個人種目エントリー（男子用）'!AC55)</f>
        <v>0</v>
      </c>
      <c r="AI60" s="91">
        <f>IF('個人種目エントリー（男子用）'!$B55=" "," ",'個人種目エントリー（男子用）'!AD55)</f>
        <v>0</v>
      </c>
      <c r="AJ60" s="92"/>
      <c r="AK60" s="113"/>
      <c r="AL60" s="536" t="s">
        <v>290</v>
      </c>
      <c r="AM60" s="537"/>
      <c r="AN60" s="537"/>
      <c r="AO60" s="537"/>
      <c r="AP60" s="268">
        <f>COUNTIF($AE$13:$AG$62,$AL$60)</f>
        <v>0</v>
      </c>
      <c r="AQ60" s="534"/>
      <c r="AR60" s="534"/>
      <c r="AS60" s="534"/>
      <c r="AT60" s="150"/>
    </row>
    <row r="61" spans="1:46" ht="14.1" customHeight="1">
      <c r="A61" s="49">
        <v>49</v>
      </c>
      <c r="B61" s="532">
        <f>'個人種目エントリー（男子用）'!B56</f>
        <v>0</v>
      </c>
      <c r="C61" s="533"/>
      <c r="D61" s="85">
        <f>'個人種目エントリー（男子用）'!C56</f>
        <v>0</v>
      </c>
      <c r="E61" s="304" t="str">
        <f>'個人種目エントリー（男子用）'!A56</f>
        <v>男子</v>
      </c>
      <c r="F61" s="40">
        <f>'個人種目エントリー（男子用）'!G56</f>
        <v>0</v>
      </c>
      <c r="G61" s="37">
        <f>'個人種目エントリー（男子用）'!H56</f>
        <v>0</v>
      </c>
      <c r="H61" s="42" t="str">
        <f>IF('個人種目エントリー（男子用）'!B56="","",ASC('個人種目エントリー（男子用）'!D56))</f>
        <v/>
      </c>
      <c r="I61" s="34" t="str">
        <f>IF('個人種目エントリー（男子用）'!B56="","",ASC('個人種目エントリー（男子用）'!E56))</f>
        <v/>
      </c>
      <c r="J61" s="39" t="str">
        <f>IF('個人種目エントリー（男子用）'!B56="","",ASC('個人種目エントリー（男子用）'!F56))</f>
        <v/>
      </c>
      <c r="K61" s="146" t="str">
        <f>IF('個人種目エントリー（男子用）'!B56="","",IF('個人種目エントリー（男子用）'!I56&lt;9,"01",IF('個人種目エントリー（男子用）'!I56&lt;11,"02",IF('個人種目エントリー（男子用）'!I56&lt;13,"03",IF('個人種目エントリー（男子用）'!I56&lt;15,"04",IF('個人種目エントリー（男子用）'!I56&gt;14,"05",""))))))</f>
        <v/>
      </c>
      <c r="L61" s="57" t="str">
        <f>IF('個人種目エントリー（男子用）'!B56="","",'個人種目エントリー（男子用）'!K56&amp;'個人種目エントリー（男子用）'!L56&amp;'個人種目エントリー（男子用）'!M56)</f>
        <v/>
      </c>
      <c r="M61" s="44">
        <f>IF('個人種目エントリー（男子用）'!$B56=" "," ",'個人種目エントリー（男子用）'!N56)</f>
        <v>0</v>
      </c>
      <c r="N61" s="45" t="s">
        <v>59</v>
      </c>
      <c r="O61" s="43">
        <f>IF('個人種目エントリー（男子用）'!$B56=" "," ",'個人種目エントリー（男子用）'!O56)</f>
        <v>0</v>
      </c>
      <c r="P61" s="45" t="s">
        <v>60</v>
      </c>
      <c r="Q61" s="47">
        <f>IF('個人種目エントリー（男子用）'!$B56=" "," ",'個人種目エントリー（男子用）'!P56)</f>
        <v>0</v>
      </c>
      <c r="R61" s="57" t="str">
        <f>IF('個人種目エントリー（男子用）'!B56="","",'個人種目エントリー（男子用）'!Q56&amp;'個人種目エントリー（男子用）'!R56&amp;'個人種目エントリー（男子用）'!S56)</f>
        <v/>
      </c>
      <c r="S61" s="33">
        <f>IF('個人種目エントリー（男子用）'!$B56=" "," ",'個人種目エントリー（男子用）'!T56)</f>
        <v>0</v>
      </c>
      <c r="T61" s="46" t="s">
        <v>59</v>
      </c>
      <c r="U61" s="43">
        <f>IF('個人種目エントリー（男子用）'!$B56=" "," ",'個人種目エントリー（男子用）'!U56)</f>
        <v>0</v>
      </c>
      <c r="V61" s="46" t="s">
        <v>60</v>
      </c>
      <c r="W61" s="47">
        <f>IF('個人種目エントリー（男子用）'!$B56=" "," ",'個人種目エントリー（男子用）'!V56)</f>
        <v>0</v>
      </c>
      <c r="X61" s="57" t="str">
        <f>IF('個人種目エントリー（男子用）'!K56="","",'個人種目エントリー（男子用）'!W56&amp;'個人種目エントリー（男子用）'!X56&amp;'個人種目エントリー（男子用）'!Y56)</f>
        <v/>
      </c>
      <c r="Y61" s="33">
        <f>IF('個人種目エントリー（男子用）'!$B56=" "," ",'個人種目エントリー（男子用）'!Z56)</f>
        <v>0</v>
      </c>
      <c r="Z61" s="46" t="s">
        <v>59</v>
      </c>
      <c r="AA61" s="43">
        <f>IF('個人種目エントリー（男子用）'!$B56=" "," ",'個人種目エントリー（男子用）'!AA56)</f>
        <v>0</v>
      </c>
      <c r="AB61" s="46" t="s">
        <v>60</v>
      </c>
      <c r="AC61" s="47">
        <f>IF('個人種目エントリー（男子用）'!$B56=" "," ",'個人種目エントリー（男子用）'!AB56)</f>
        <v>0</v>
      </c>
      <c r="AD61" s="51">
        <f t="shared" si="0"/>
        <v>1</v>
      </c>
      <c r="AE61" s="51" t="str">
        <f t="shared" si="2"/>
        <v>1</v>
      </c>
      <c r="AF61" s="52" t="str">
        <f t="shared" si="5"/>
        <v>1</v>
      </c>
      <c r="AG61" s="52" t="str">
        <f t="shared" si="3"/>
        <v>1</v>
      </c>
      <c r="AH61" s="86">
        <f>IF('個人種目エントリー（男子用）'!$B56=" "," ",'個人種目エントリー（男子用）'!AC56)</f>
        <v>0</v>
      </c>
      <c r="AI61" s="91">
        <f>IF('個人種目エントリー（男子用）'!$B56=" "," ",'個人種目エントリー（男子用）'!AD56)</f>
        <v>0</v>
      </c>
      <c r="AJ61" s="92"/>
      <c r="AK61" s="113"/>
      <c r="AL61" s="538" t="s">
        <v>291</v>
      </c>
      <c r="AM61" s="539"/>
      <c r="AN61" s="539"/>
      <c r="AO61" s="539"/>
      <c r="AP61" s="267">
        <f>COUNTIF($AE$13:$AG$62,$AL$61)</f>
        <v>0</v>
      </c>
      <c r="AQ61" s="534"/>
      <c r="AR61" s="534"/>
      <c r="AS61" s="534"/>
      <c r="AT61" s="150"/>
    </row>
    <row r="62" spans="1:46" ht="14.1" customHeight="1" thickBot="1">
      <c r="A62" s="49">
        <v>50</v>
      </c>
      <c r="B62" s="532">
        <f>'個人種目エントリー（男子用）'!B57</f>
        <v>0</v>
      </c>
      <c r="C62" s="533"/>
      <c r="D62" s="85">
        <f>'個人種目エントリー（男子用）'!C57</f>
        <v>0</v>
      </c>
      <c r="E62" s="304" t="str">
        <f>'個人種目エントリー（男子用）'!A57</f>
        <v>男子</v>
      </c>
      <c r="F62" s="40">
        <f>'個人種目エントリー（男子用）'!G57</f>
        <v>0</v>
      </c>
      <c r="G62" s="37">
        <f>'個人種目エントリー（男子用）'!H57</f>
        <v>0</v>
      </c>
      <c r="H62" s="42" t="str">
        <f>IF('個人種目エントリー（男子用）'!B57="","",ASC('個人種目エントリー（男子用）'!D57))</f>
        <v/>
      </c>
      <c r="I62" s="34" t="str">
        <f>IF('個人種目エントリー（男子用）'!B57="","",ASC('個人種目エントリー（男子用）'!E57))</f>
        <v/>
      </c>
      <c r="J62" s="39" t="str">
        <f>IF('個人種目エントリー（男子用）'!B57="","",ASC('個人種目エントリー（男子用）'!F57))</f>
        <v/>
      </c>
      <c r="K62" s="146" t="str">
        <f>IF('個人種目エントリー（男子用）'!B57="","",IF('個人種目エントリー（男子用）'!I57&lt;9,"01",IF('個人種目エントリー（男子用）'!I57&lt;11,"02",IF('個人種目エントリー（男子用）'!I57&lt;13,"03",IF('個人種目エントリー（男子用）'!I57&lt;15,"04",IF('個人種目エントリー（男子用）'!I57&gt;14,"05",""))))))</f>
        <v/>
      </c>
      <c r="L62" s="57" t="str">
        <f>IF('個人種目エントリー（男子用）'!B57="","",'個人種目エントリー（男子用）'!K57&amp;'個人種目エントリー（男子用）'!L57&amp;'個人種目エントリー（男子用）'!M57)</f>
        <v/>
      </c>
      <c r="M62" s="44">
        <f>IF('個人種目エントリー（男子用）'!$B57=" "," ",'個人種目エントリー（男子用）'!N57)</f>
        <v>0</v>
      </c>
      <c r="N62" s="45" t="s">
        <v>59</v>
      </c>
      <c r="O62" s="43">
        <f>IF('個人種目エントリー（男子用）'!$B57=" "," ",'個人種目エントリー（男子用）'!O57)</f>
        <v>0</v>
      </c>
      <c r="P62" s="45" t="s">
        <v>60</v>
      </c>
      <c r="Q62" s="47">
        <f>IF('個人種目エントリー（男子用）'!$B57=" "," ",'個人種目エントリー（男子用）'!P57)</f>
        <v>0</v>
      </c>
      <c r="R62" s="57" t="str">
        <f>IF('個人種目エントリー（男子用）'!B57="","",'個人種目エントリー（男子用）'!Q57&amp;'個人種目エントリー（男子用）'!R57&amp;'個人種目エントリー（男子用）'!S57)</f>
        <v/>
      </c>
      <c r="S62" s="33">
        <f>IF('個人種目エントリー（男子用）'!$B57=" "," ",'個人種目エントリー（男子用）'!T57)</f>
        <v>0</v>
      </c>
      <c r="T62" s="46" t="s">
        <v>59</v>
      </c>
      <c r="U62" s="43">
        <f>IF('個人種目エントリー（男子用）'!$B57=" "," ",'個人種目エントリー（男子用）'!U57)</f>
        <v>0</v>
      </c>
      <c r="V62" s="46" t="s">
        <v>60</v>
      </c>
      <c r="W62" s="47">
        <f>IF('個人種目エントリー（男子用）'!$B57=" "," ",'個人種目エントリー（男子用）'!V57)</f>
        <v>0</v>
      </c>
      <c r="X62" s="57" t="str">
        <f>IF('個人種目エントリー（男子用）'!K57="","",'個人種目エントリー（男子用）'!W57&amp;'個人種目エントリー（男子用）'!X57&amp;'個人種目エントリー（男子用）'!Y57)</f>
        <v/>
      </c>
      <c r="Y62" s="33">
        <f>IF('個人種目エントリー（男子用）'!$B57=" "," ",'個人種目エントリー（男子用）'!Z57)</f>
        <v>0</v>
      </c>
      <c r="Z62" s="46" t="s">
        <v>59</v>
      </c>
      <c r="AA62" s="43">
        <f>IF('個人種目エントリー（男子用）'!$B57=" "," ",'個人種目エントリー（男子用）'!AA57)</f>
        <v>0</v>
      </c>
      <c r="AB62" s="46" t="s">
        <v>60</v>
      </c>
      <c r="AC62" s="47">
        <f>IF('個人種目エントリー（男子用）'!$B57=" "," ",'個人種目エントリー（男子用）'!AB57)</f>
        <v>0</v>
      </c>
      <c r="AD62" s="170">
        <f t="shared" si="0"/>
        <v>1</v>
      </c>
      <c r="AE62" s="170" t="str">
        <f t="shared" si="2"/>
        <v>1</v>
      </c>
      <c r="AF62" s="171" t="str">
        <f t="shared" si="5"/>
        <v>1</v>
      </c>
      <c r="AG62" s="171" t="str">
        <f t="shared" si="3"/>
        <v>1</v>
      </c>
      <c r="AH62" s="86">
        <f>IF('個人種目エントリー（男子用）'!$B57=" "," ",'個人種目エントリー（男子用）'!AC57)</f>
        <v>0</v>
      </c>
      <c r="AI62" s="91">
        <f>IF('個人種目エントリー（男子用）'!$B57=" "," ",'個人種目エントリー（男子用）'!AD57)</f>
        <v>0</v>
      </c>
      <c r="AJ62" s="92"/>
      <c r="AK62" s="113"/>
      <c r="AL62" s="536" t="s">
        <v>17</v>
      </c>
      <c r="AM62" s="537"/>
      <c r="AN62" s="537"/>
      <c r="AO62" s="537"/>
      <c r="AP62" s="268">
        <f>COUNTIF($AE$13:$AG$62,$AL$62)</f>
        <v>0</v>
      </c>
      <c r="AQ62" s="534"/>
      <c r="AR62" s="534"/>
      <c r="AS62" s="534"/>
      <c r="AT62" s="150"/>
    </row>
  </sheetData>
  <sheetProtection selectLockedCells="1" selectUnlockedCells="1"/>
  <customSheetViews>
    <customSheetView guid="{D15BB113-DAED-4319-94E8-97E274BC31C1}" showPageBreaks="1" zeroValues="0" fitToPage="1" printArea="1" hiddenColumns="1" view="pageBreakPreview">
      <selection activeCell="K10" sqref="K10"/>
      <pageMargins left="0.39370078740157483" right="0.39370078740157483" top="0.39370078740157483" bottom="0.39370078740157483" header="0" footer="0"/>
      <printOptions horizontalCentered="1" verticalCentered="1"/>
      <pageSetup paperSize="9" scale="62" orientation="landscape"/>
    </customSheetView>
  </customSheetViews>
  <mergeCells count="171">
    <mergeCell ref="AL41:AP42"/>
    <mergeCell ref="AT41:AT42"/>
    <mergeCell ref="AQ41:AS42"/>
    <mergeCell ref="AL57:AO57"/>
    <mergeCell ref="AL58:AO58"/>
    <mergeCell ref="AL59:AO59"/>
    <mergeCell ref="AQ57:AS57"/>
    <mergeCell ref="AQ56:AS56"/>
    <mergeCell ref="AQ46:AS46"/>
    <mergeCell ref="AQ47:AS47"/>
    <mergeCell ref="AQ48:AS48"/>
    <mergeCell ref="AL46:AO46"/>
    <mergeCell ref="AL47:AO47"/>
    <mergeCell ref="AL48:AO48"/>
    <mergeCell ref="AL49:AO49"/>
    <mergeCell ref="AQ45:AS45"/>
    <mergeCell ref="AQ49:AS49"/>
    <mergeCell ref="AQ50:AS50"/>
    <mergeCell ref="AL45:AO45"/>
    <mergeCell ref="AL50:AP50"/>
    <mergeCell ref="AQ33:AS33"/>
    <mergeCell ref="AQ34:AS34"/>
    <mergeCell ref="AQ21:AT21"/>
    <mergeCell ref="AQ22:AT22"/>
    <mergeCell ref="AQ23:AT23"/>
    <mergeCell ref="AL38:AP39"/>
    <mergeCell ref="AQ38:AS39"/>
    <mergeCell ref="AT38:AT39"/>
    <mergeCell ref="AQ35:AS35"/>
    <mergeCell ref="AL23:AN23"/>
    <mergeCell ref="F11:F12"/>
    <mergeCell ref="S12:W12"/>
    <mergeCell ref="X11:AC11"/>
    <mergeCell ref="Y12:AC12"/>
    <mergeCell ref="B18:C18"/>
    <mergeCell ref="AQ32:AS32"/>
    <mergeCell ref="AL31:AO31"/>
    <mergeCell ref="AQ31:AT31"/>
    <mergeCell ref="AL25:AN25"/>
    <mergeCell ref="AQ25:AT25"/>
    <mergeCell ref="AL32:AN32"/>
    <mergeCell ref="AQ19:AT19"/>
    <mergeCell ref="AQ20:AT20"/>
    <mergeCell ref="AL19:AN19"/>
    <mergeCell ref="AQ13:AT13"/>
    <mergeCell ref="AL14:AN14"/>
    <mergeCell ref="AQ14:AT14"/>
    <mergeCell ref="AL17:AN17"/>
    <mergeCell ref="AL18:AN18"/>
    <mergeCell ref="AL15:AN15"/>
    <mergeCell ref="AL16:AN16"/>
    <mergeCell ref="AL24:AN24"/>
    <mergeCell ref="AL13:AN13"/>
    <mergeCell ref="AQ15:AT15"/>
    <mergeCell ref="B42:C42"/>
    <mergeCell ref="B16:C16"/>
    <mergeCell ref="B13:C13"/>
    <mergeCell ref="E11:E12"/>
    <mergeCell ref="B15:C15"/>
    <mergeCell ref="B23:C23"/>
    <mergeCell ref="B17:C17"/>
    <mergeCell ref="B14:C14"/>
    <mergeCell ref="B27:C27"/>
    <mergeCell ref="B35:C35"/>
    <mergeCell ref="B37:C37"/>
    <mergeCell ref="B38:C38"/>
    <mergeCell ref="B41:C41"/>
    <mergeCell ref="D11:D12"/>
    <mergeCell ref="B11:C12"/>
    <mergeCell ref="M9:Q9"/>
    <mergeCell ref="AI7:AL7"/>
    <mergeCell ref="L7:O7"/>
    <mergeCell ref="S7:AH7"/>
    <mergeCell ref="P7:Q7"/>
    <mergeCell ref="AK9:AT9"/>
    <mergeCell ref="R9:AH9"/>
    <mergeCell ref="A6:B6"/>
    <mergeCell ref="AH11:AI11"/>
    <mergeCell ref="C6:H6"/>
    <mergeCell ref="C8:D8"/>
    <mergeCell ref="K6:AH6"/>
    <mergeCell ref="C7:J7"/>
    <mergeCell ref="AI6:AL6"/>
    <mergeCell ref="AL11:AU12"/>
    <mergeCell ref="AM7:AN7"/>
    <mergeCell ref="AI8:AL8"/>
    <mergeCell ref="G11:G12"/>
    <mergeCell ref="M12:Q12"/>
    <mergeCell ref="H11:J11"/>
    <mergeCell ref="AJ11:AJ12"/>
    <mergeCell ref="R11:W11"/>
    <mergeCell ref="A11:A12"/>
    <mergeCell ref="L11:Q11"/>
    <mergeCell ref="AQ40:AS40"/>
    <mergeCell ref="B33:C33"/>
    <mergeCell ref="B39:C39"/>
    <mergeCell ref="AL33:AN33"/>
    <mergeCell ref="AL34:AN34"/>
    <mergeCell ref="AL35:AN35"/>
    <mergeCell ref="AQ17:AT17"/>
    <mergeCell ref="AQ24:AT24"/>
    <mergeCell ref="AL40:AP40"/>
    <mergeCell ref="B22:C22"/>
    <mergeCell ref="B28:C28"/>
    <mergeCell ref="B24:C24"/>
    <mergeCell ref="B25:C25"/>
    <mergeCell ref="B36:C36"/>
    <mergeCell ref="B19:C19"/>
    <mergeCell ref="B20:C20"/>
    <mergeCell ref="B32:C32"/>
    <mergeCell ref="B21:C21"/>
    <mergeCell ref="B40:C40"/>
    <mergeCell ref="B34:C34"/>
    <mergeCell ref="B29:C29"/>
    <mergeCell ref="B30:C30"/>
    <mergeCell ref="B31:C31"/>
    <mergeCell ref="B26:C26"/>
    <mergeCell ref="D4:J4"/>
    <mergeCell ref="L8:O8"/>
    <mergeCell ref="AL4:AM4"/>
    <mergeCell ref="AM8:AN8"/>
    <mergeCell ref="V4:AK4"/>
    <mergeCell ref="P8:Q8"/>
    <mergeCell ref="K4:S4"/>
    <mergeCell ref="AM6:AS6"/>
    <mergeCell ref="G8:J8"/>
    <mergeCell ref="S8:AH8"/>
    <mergeCell ref="B44:C44"/>
    <mergeCell ref="AQ60:AS60"/>
    <mergeCell ref="AQ58:AS58"/>
    <mergeCell ref="AQ59:AS59"/>
    <mergeCell ref="AQ62:AS62"/>
    <mergeCell ref="AQ51:AT51"/>
    <mergeCell ref="AQ52:AS52"/>
    <mergeCell ref="AQ53:AS53"/>
    <mergeCell ref="AQ54:AS54"/>
    <mergeCell ref="AQ55:AS55"/>
    <mergeCell ref="AQ61:AS61"/>
    <mergeCell ref="AL60:AO60"/>
    <mergeCell ref="AL61:AO61"/>
    <mergeCell ref="AL62:AO62"/>
    <mergeCell ref="AL51:AO51"/>
    <mergeCell ref="AL52:AO52"/>
    <mergeCell ref="AL53:AO53"/>
    <mergeCell ref="AL54:AO54"/>
    <mergeCell ref="AL55:AO55"/>
    <mergeCell ref="AL56:AO56"/>
    <mergeCell ref="AQ16:AT16"/>
    <mergeCell ref="AQ18:AT18"/>
    <mergeCell ref="AL20:AN20"/>
    <mergeCell ref="AL21:AN21"/>
    <mergeCell ref="AL22:AN22"/>
    <mergeCell ref="B62:C62"/>
    <mergeCell ref="B58:C58"/>
    <mergeCell ref="B55:C55"/>
    <mergeCell ref="B56:C56"/>
    <mergeCell ref="B57:C57"/>
    <mergeCell ref="B59:C59"/>
    <mergeCell ref="B60:C60"/>
    <mergeCell ref="B43:C43"/>
    <mergeCell ref="B61:C61"/>
    <mergeCell ref="B46:C46"/>
    <mergeCell ref="B47:C47"/>
    <mergeCell ref="B54:C54"/>
    <mergeCell ref="B52:C52"/>
    <mergeCell ref="B53:C53"/>
    <mergeCell ref="B48:C48"/>
    <mergeCell ref="B49:C49"/>
    <mergeCell ref="B50:C50"/>
    <mergeCell ref="B51:C51"/>
    <mergeCell ref="B45:C45"/>
  </mergeCells>
  <phoneticPr fontId="2"/>
  <conditionalFormatting sqref="F13:F62">
    <cfRule type="cellIs" dxfId="3" priority="1" stopIfTrue="1" operator="equal">
      <formula>"女子"</formula>
    </cfRule>
    <cfRule type="cellIs" dxfId="2" priority="2" stopIfTrue="1" operator="equal">
      <formula>"男子"</formula>
    </cfRule>
  </conditionalFormatting>
  <printOptions horizontalCentered="1" verticalCentered="1"/>
  <pageMargins left="0.39370078740157483" right="0.39370078740157483" top="0.39370078740157483" bottom="0.39370078740157483" header="0" footer="0"/>
  <pageSetup paperSize="9" scale="6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A487A"/>
    <pageSetUpPr fitToPage="1"/>
  </sheetPr>
  <dimension ref="A1:AU62"/>
  <sheetViews>
    <sheetView showZeros="0" zoomScaleNormal="100" zoomScaleSheetLayoutView="100" workbookViewId="0">
      <selection activeCell="D9" sqref="D9"/>
    </sheetView>
  </sheetViews>
  <sheetFormatPr defaultColWidth="13" defaultRowHeight="13.5"/>
  <cols>
    <col min="1" max="1" width="3.5" style="213" customWidth="1"/>
    <col min="2" max="3" width="6.625" style="214" customWidth="1"/>
    <col min="4" max="4" width="10.625" style="214" customWidth="1"/>
    <col min="5" max="6" width="4.625" style="214" customWidth="1"/>
    <col min="7" max="7" width="3.625" style="214" customWidth="1"/>
    <col min="8" max="8" width="5" style="215" customWidth="1"/>
    <col min="9" max="10" width="3.125" style="215" customWidth="1"/>
    <col min="11" max="11" width="8.375" style="214" customWidth="1"/>
    <col min="12" max="12" width="13.125" style="213" customWidth="1"/>
    <col min="13" max="13" width="2.625" style="215" customWidth="1"/>
    <col min="14" max="14" width="2.125" style="213" customWidth="1"/>
    <col min="15" max="15" width="2.625" style="215" customWidth="1"/>
    <col min="16" max="16" width="2.125" style="213" customWidth="1"/>
    <col min="17" max="17" width="2.625" style="215" customWidth="1"/>
    <col min="18" max="18" width="13.125" style="213" customWidth="1"/>
    <col min="19" max="19" width="2.625" style="215" customWidth="1"/>
    <col min="20" max="20" width="2.125" style="213" customWidth="1"/>
    <col min="21" max="21" width="2.625" style="215" customWidth="1"/>
    <col min="22" max="22" width="2.125" style="213" customWidth="1"/>
    <col min="23" max="23" width="2.625" style="215" customWidth="1"/>
    <col min="24" max="24" width="13.125" style="215" customWidth="1"/>
    <col min="25" max="27" width="2.625" style="213" customWidth="1"/>
    <col min="28" max="28" width="2.625" style="215" customWidth="1"/>
    <col min="29" max="29" width="2.625" style="213" customWidth="1"/>
    <col min="30" max="30" width="3.625" style="215" hidden="1" customWidth="1"/>
    <col min="31" max="32" width="14.125" style="213" hidden="1" customWidth="1"/>
    <col min="33" max="33" width="14.125" style="215" hidden="1" customWidth="1"/>
    <col min="34" max="35" width="4.625" style="213" customWidth="1"/>
    <col min="36" max="36" width="5.625" style="213" customWidth="1"/>
    <col min="37" max="37" width="1.625" style="213" customWidth="1"/>
    <col min="38" max="40" width="3.625" style="213" customWidth="1"/>
    <col min="41" max="41" width="3.125" style="213" customWidth="1"/>
    <col min="42" max="42" width="5.125" style="213" bestFit="1" customWidth="1"/>
    <col min="43" max="45" width="3.625" style="213" customWidth="1"/>
    <col min="46" max="46" width="3.125" style="213" customWidth="1"/>
    <col min="47" max="55" width="3.625" style="213" customWidth="1"/>
    <col min="56" max="16384" width="13" style="213"/>
  </cols>
  <sheetData>
    <row r="1" spans="1:47">
      <c r="A1" s="210"/>
      <c r="B1" s="211"/>
      <c r="C1" s="211"/>
      <c r="D1" s="211"/>
      <c r="E1" s="211"/>
      <c r="F1" s="211"/>
      <c r="G1" s="211"/>
      <c r="H1" s="212"/>
      <c r="I1" s="212"/>
      <c r="J1" s="212"/>
      <c r="K1" s="211"/>
      <c r="L1" s="210"/>
      <c r="M1" s="212"/>
      <c r="N1" s="210"/>
      <c r="O1" s="212"/>
      <c r="P1" s="210"/>
      <c r="Q1" s="212"/>
      <c r="R1" s="210"/>
      <c r="S1" s="212"/>
      <c r="T1" s="210"/>
      <c r="U1" s="212"/>
      <c r="V1" s="210"/>
      <c r="W1" s="212"/>
      <c r="X1" s="212"/>
      <c r="Y1" s="210"/>
      <c r="Z1" s="210"/>
      <c r="AA1" s="210"/>
      <c r="AB1" s="212"/>
      <c r="AC1" s="210"/>
      <c r="AD1" s="212"/>
      <c r="AE1" s="210"/>
      <c r="AF1" s="210"/>
      <c r="AG1" s="212"/>
      <c r="AH1" s="210"/>
      <c r="AI1" s="210"/>
      <c r="AJ1" s="210"/>
      <c r="AK1" s="210"/>
      <c r="AL1" s="210"/>
      <c r="AM1" s="210"/>
      <c r="AN1" s="210"/>
      <c r="AO1" s="210"/>
      <c r="AP1" s="210"/>
      <c r="AQ1" s="210"/>
      <c r="AR1" s="210"/>
      <c r="AS1" s="210"/>
      <c r="AT1" s="210"/>
      <c r="AU1" s="210"/>
    </row>
    <row r="2" spans="1:47">
      <c r="A2" s="210"/>
      <c r="B2" s="211"/>
      <c r="C2" s="210"/>
      <c r="D2" s="211"/>
      <c r="E2" s="211"/>
      <c r="F2" s="211"/>
      <c r="G2" s="211"/>
      <c r="H2" s="212"/>
      <c r="I2" s="212"/>
      <c r="J2" s="212"/>
      <c r="K2" s="211"/>
      <c r="L2" s="210"/>
      <c r="M2" s="212"/>
      <c r="N2" s="210"/>
      <c r="O2" s="212"/>
      <c r="P2" s="210"/>
      <c r="Q2" s="212"/>
      <c r="R2" s="210"/>
      <c r="S2" s="212"/>
      <c r="T2" s="210"/>
      <c r="U2" s="212"/>
      <c r="V2" s="210"/>
      <c r="W2" s="212"/>
      <c r="X2" s="212"/>
      <c r="Y2" s="210"/>
      <c r="Z2" s="210"/>
      <c r="AA2" s="210"/>
      <c r="AB2" s="212"/>
      <c r="AC2" s="210"/>
      <c r="AD2" s="212"/>
      <c r="AE2" s="210"/>
      <c r="AF2" s="210"/>
      <c r="AG2" s="212"/>
      <c r="AH2" s="210"/>
      <c r="AI2" s="210"/>
      <c r="AJ2" s="210"/>
      <c r="AK2" s="210"/>
      <c r="AL2" s="210"/>
      <c r="AM2" s="210"/>
      <c r="AN2" s="210"/>
      <c r="AO2" s="210"/>
      <c r="AP2" s="210"/>
      <c r="AQ2" s="210"/>
      <c r="AR2" s="210"/>
      <c r="AS2" s="210"/>
      <c r="AT2" s="210"/>
      <c r="AU2" s="210"/>
    </row>
    <row r="3" spans="1:47" ht="3.75" customHeight="1"/>
    <row r="4" spans="1:47" ht="18" customHeight="1">
      <c r="A4" s="216"/>
      <c r="B4" s="217">
        <f>基本データ入力!L9</f>
        <v>0</v>
      </c>
      <c r="C4" s="218"/>
      <c r="D4" s="652" t="str">
        <f>基本データ入力!D5</f>
        <v>R6年度宮城県マスターズ水泳大会G21</v>
      </c>
      <c r="E4" s="652"/>
      <c r="F4" s="652"/>
      <c r="G4" s="652"/>
      <c r="H4" s="652"/>
      <c r="I4" s="652"/>
      <c r="J4" s="652"/>
      <c r="K4" s="653" t="s">
        <v>244</v>
      </c>
      <c r="L4" s="653"/>
      <c r="M4" s="653"/>
      <c r="N4" s="653"/>
      <c r="O4" s="653"/>
      <c r="P4" s="653"/>
      <c r="Q4" s="653"/>
      <c r="R4" s="653"/>
      <c r="S4" s="653"/>
      <c r="T4" s="219"/>
      <c r="U4" s="219"/>
      <c r="V4" s="654" t="s">
        <v>227</v>
      </c>
      <c r="W4" s="654"/>
      <c r="X4" s="654"/>
      <c r="Y4" s="654"/>
      <c r="Z4" s="654"/>
      <c r="AA4" s="654"/>
      <c r="AB4" s="654"/>
      <c r="AC4" s="654"/>
      <c r="AD4" s="654"/>
      <c r="AE4" s="654"/>
      <c r="AF4" s="654"/>
      <c r="AG4" s="654"/>
      <c r="AH4" s="654"/>
      <c r="AI4" s="654"/>
      <c r="AJ4" s="654"/>
      <c r="AK4" s="654"/>
      <c r="AL4" s="654" t="s">
        <v>316</v>
      </c>
      <c r="AM4" s="654"/>
      <c r="AN4" s="219">
        <f>基本データ入力!$E$7</f>
        <v>6</v>
      </c>
      <c r="AO4" s="221" t="s">
        <v>27</v>
      </c>
      <c r="AP4" s="221"/>
      <c r="AQ4" s="219">
        <f>基本データ入力!$G$7</f>
        <v>10</v>
      </c>
      <c r="AR4" s="221" t="s">
        <v>58</v>
      </c>
      <c r="AS4" s="219">
        <f>基本データ入力!$I$7</f>
        <v>27</v>
      </c>
      <c r="AT4" s="221" t="s">
        <v>28</v>
      </c>
    </row>
    <row r="5" spans="1:47" ht="3.75" customHeight="1" thickBot="1">
      <c r="A5" s="222"/>
      <c r="B5" s="223"/>
      <c r="C5" s="224"/>
      <c r="D5" s="222"/>
      <c r="E5" s="222"/>
      <c r="F5" s="222"/>
      <c r="G5" s="222"/>
      <c r="H5" s="222"/>
      <c r="I5" s="222"/>
      <c r="J5" s="222"/>
      <c r="K5" s="225"/>
      <c r="L5" s="222"/>
      <c r="M5" s="220"/>
      <c r="N5" s="220"/>
      <c r="O5" s="220"/>
      <c r="P5" s="220"/>
      <c r="Q5" s="220"/>
      <c r="R5" s="215"/>
      <c r="S5" s="220"/>
      <c r="T5" s="226"/>
      <c r="U5" s="220"/>
      <c r="V5" s="226"/>
      <c r="W5" s="220"/>
      <c r="X5" s="220"/>
      <c r="Y5" s="219"/>
      <c r="Z5" s="219"/>
      <c r="AA5" s="215"/>
      <c r="AB5" s="220"/>
      <c r="AC5" s="226"/>
      <c r="AD5" s="220"/>
      <c r="AE5" s="226"/>
      <c r="AF5" s="226"/>
      <c r="AG5" s="220"/>
      <c r="AH5" s="219"/>
      <c r="AI5" s="219"/>
      <c r="AJ5" s="219"/>
      <c r="AK5" s="219"/>
      <c r="AL5" s="219"/>
      <c r="AM5" s="219"/>
      <c r="AN5" s="219"/>
      <c r="AO5" s="219"/>
      <c r="AP5" s="219"/>
      <c r="AQ5" s="219"/>
      <c r="AR5" s="219"/>
      <c r="AS5" s="219"/>
      <c r="AT5" s="219"/>
    </row>
    <row r="6" spans="1:47" ht="24" customHeight="1" thickBot="1">
      <c r="A6" s="638" t="s">
        <v>197</v>
      </c>
      <c r="B6" s="639"/>
      <c r="C6" s="640" t="str">
        <f>基本データ入力!$D$10</f>
        <v/>
      </c>
      <c r="D6" s="641"/>
      <c r="E6" s="641"/>
      <c r="F6" s="641"/>
      <c r="G6" s="641"/>
      <c r="H6" s="642"/>
      <c r="I6" s="220"/>
      <c r="J6" s="220"/>
      <c r="K6" s="643" t="s">
        <v>203</v>
      </c>
      <c r="L6" s="643"/>
      <c r="M6" s="643"/>
      <c r="N6" s="643"/>
      <c r="O6" s="643"/>
      <c r="P6" s="643"/>
      <c r="Q6" s="643"/>
      <c r="R6" s="643"/>
      <c r="S6" s="643"/>
      <c r="T6" s="643"/>
      <c r="U6" s="643"/>
      <c r="V6" s="643"/>
      <c r="W6" s="643"/>
      <c r="X6" s="643"/>
      <c r="Y6" s="643"/>
      <c r="Z6" s="643"/>
      <c r="AA6" s="643"/>
      <c r="AB6" s="643"/>
      <c r="AC6" s="643"/>
      <c r="AD6" s="643"/>
      <c r="AE6" s="643"/>
      <c r="AF6" s="643"/>
      <c r="AG6" s="643"/>
      <c r="AH6" s="643"/>
      <c r="AI6" s="644" t="s">
        <v>228</v>
      </c>
      <c r="AJ6" s="644"/>
      <c r="AK6" s="644"/>
      <c r="AL6" s="644"/>
      <c r="AM6" s="645">
        <f>基本データ入力!$D$15</f>
        <v>0</v>
      </c>
      <c r="AN6" s="645"/>
      <c r="AO6" s="645"/>
      <c r="AP6" s="645"/>
      <c r="AQ6" s="645"/>
      <c r="AR6" s="645"/>
      <c r="AS6" s="645"/>
      <c r="AT6" s="219" t="s">
        <v>117</v>
      </c>
    </row>
    <row r="7" spans="1:47" ht="18" customHeight="1">
      <c r="A7" s="227" t="s">
        <v>201</v>
      </c>
      <c r="B7" s="228"/>
      <c r="C7" s="646" t="str">
        <f>基本データ入力!$D$11</f>
        <v/>
      </c>
      <c r="D7" s="646"/>
      <c r="E7" s="646"/>
      <c r="F7" s="646"/>
      <c r="G7" s="646"/>
      <c r="H7" s="646"/>
      <c r="I7" s="646"/>
      <c r="J7" s="646"/>
      <c r="K7" s="229" t="s">
        <v>204</v>
      </c>
      <c r="L7" s="647">
        <f>基本データ入力!$D$17</f>
        <v>0</v>
      </c>
      <c r="M7" s="647"/>
      <c r="N7" s="647"/>
      <c r="O7" s="647"/>
      <c r="P7" s="648" t="s">
        <v>117</v>
      </c>
      <c r="Q7" s="648"/>
      <c r="R7" s="230"/>
      <c r="S7" s="649"/>
      <c r="T7" s="649"/>
      <c r="U7" s="649"/>
      <c r="V7" s="649"/>
      <c r="W7" s="649"/>
      <c r="X7" s="649"/>
      <c r="Y7" s="649"/>
      <c r="Z7" s="649"/>
      <c r="AA7" s="649"/>
      <c r="AB7" s="649"/>
      <c r="AC7" s="649"/>
      <c r="AD7" s="649"/>
      <c r="AE7" s="649"/>
      <c r="AF7" s="649"/>
      <c r="AG7" s="649"/>
      <c r="AH7" s="649"/>
      <c r="AI7" s="650"/>
      <c r="AJ7" s="650"/>
      <c r="AK7" s="650"/>
      <c r="AL7" s="650"/>
      <c r="AM7" s="651"/>
      <c r="AN7" s="651"/>
      <c r="AO7" s="231"/>
      <c r="AP7" s="231"/>
      <c r="AQ7" s="231"/>
      <c r="AR7" s="231"/>
      <c r="AS7" s="231"/>
      <c r="AT7" s="231"/>
    </row>
    <row r="8" spans="1:47" ht="18" customHeight="1">
      <c r="A8" s="232" t="s">
        <v>202</v>
      </c>
      <c r="B8" s="232"/>
      <c r="C8" s="671">
        <f>基本データ入力!$D$13</f>
        <v>0</v>
      </c>
      <c r="D8" s="672"/>
      <c r="E8" s="233" t="s">
        <v>174</v>
      </c>
      <c r="F8" s="233"/>
      <c r="G8" s="673">
        <f>基本データ入力!$J$13</f>
        <v>0</v>
      </c>
      <c r="H8" s="674"/>
      <c r="I8" s="674"/>
      <c r="J8" s="674"/>
      <c r="K8" s="234"/>
      <c r="L8" s="647"/>
      <c r="M8" s="647"/>
      <c r="N8" s="647"/>
      <c r="O8" s="647"/>
      <c r="P8" s="648"/>
      <c r="Q8" s="648"/>
      <c r="R8" s="230"/>
      <c r="S8" s="649"/>
      <c r="T8" s="649"/>
      <c r="U8" s="649"/>
      <c r="V8" s="649"/>
      <c r="W8" s="649"/>
      <c r="X8" s="649"/>
      <c r="Y8" s="649"/>
      <c r="Z8" s="649"/>
      <c r="AA8" s="649"/>
      <c r="AB8" s="649"/>
      <c r="AC8" s="649"/>
      <c r="AD8" s="649"/>
      <c r="AE8" s="649"/>
      <c r="AF8" s="649"/>
      <c r="AG8" s="649"/>
      <c r="AH8" s="649"/>
      <c r="AI8" s="650"/>
      <c r="AJ8" s="650"/>
      <c r="AK8" s="650"/>
      <c r="AL8" s="650"/>
      <c r="AM8" s="655"/>
      <c r="AN8" s="655"/>
      <c r="AO8" s="235"/>
      <c r="AP8" s="235"/>
      <c r="AQ8" s="235"/>
      <c r="AR8" s="235"/>
      <c r="AS8" s="235"/>
      <c r="AT8" s="235"/>
    </row>
    <row r="9" spans="1:47" ht="15" customHeight="1">
      <c r="A9" s="236"/>
      <c r="B9" s="237"/>
      <c r="C9" s="237"/>
      <c r="D9" s="227"/>
      <c r="E9" s="227"/>
      <c r="F9" s="227"/>
      <c r="G9" s="227"/>
      <c r="H9" s="227"/>
      <c r="I9" s="227"/>
      <c r="J9" s="227"/>
      <c r="K9" s="221"/>
      <c r="L9" s="227"/>
      <c r="M9" s="656" t="s">
        <v>205</v>
      </c>
      <c r="N9" s="656"/>
      <c r="O9" s="656"/>
      <c r="P9" s="656"/>
      <c r="Q9" s="656"/>
      <c r="R9" s="657">
        <f>基本データ入力!$D$23</f>
        <v>0</v>
      </c>
      <c r="S9" s="657"/>
      <c r="T9" s="657"/>
      <c r="U9" s="657"/>
      <c r="V9" s="657"/>
      <c r="W9" s="657"/>
      <c r="X9" s="657"/>
      <c r="Y9" s="657"/>
      <c r="Z9" s="657"/>
      <c r="AA9" s="657"/>
      <c r="AB9" s="657"/>
      <c r="AC9" s="657"/>
      <c r="AD9" s="657"/>
      <c r="AE9" s="657"/>
      <c r="AF9" s="657"/>
      <c r="AG9" s="657"/>
      <c r="AH9" s="657"/>
      <c r="AI9" s="238"/>
      <c r="AJ9" s="238"/>
      <c r="AK9" s="658"/>
      <c r="AL9" s="658"/>
      <c r="AM9" s="658"/>
      <c r="AN9" s="658"/>
      <c r="AO9" s="658"/>
      <c r="AP9" s="658"/>
      <c r="AQ9" s="658"/>
      <c r="AR9" s="658"/>
      <c r="AS9" s="658"/>
      <c r="AT9" s="658"/>
    </row>
    <row r="10" spans="1:47" ht="5.0999999999999996" customHeight="1" thickBot="1">
      <c r="A10" s="219"/>
      <c r="B10" s="221"/>
      <c r="C10" s="221"/>
      <c r="D10" s="221"/>
      <c r="E10" s="221"/>
      <c r="F10" s="221"/>
      <c r="G10" s="221"/>
      <c r="H10" s="220"/>
      <c r="I10" s="220"/>
      <c r="J10" s="220"/>
      <c r="K10" s="221"/>
      <c r="L10" s="219"/>
      <c r="M10" s="220"/>
      <c r="N10" s="219"/>
      <c r="O10" s="220"/>
      <c r="P10" s="219"/>
      <c r="Q10" s="220"/>
      <c r="R10" s="219"/>
      <c r="S10" s="220"/>
      <c r="T10" s="219"/>
      <c r="U10" s="220"/>
      <c r="V10" s="219"/>
      <c r="W10" s="220"/>
      <c r="X10" s="220"/>
      <c r="Y10" s="219"/>
      <c r="Z10" s="219"/>
      <c r="AA10" s="219"/>
      <c r="AB10" s="220"/>
      <c r="AC10" s="219"/>
      <c r="AD10" s="220"/>
      <c r="AE10" s="219"/>
      <c r="AF10" s="219"/>
      <c r="AG10" s="220"/>
      <c r="AH10" s="219"/>
      <c r="AI10" s="219"/>
      <c r="AJ10" s="219"/>
      <c r="AK10" s="219"/>
      <c r="AL10" s="219"/>
      <c r="AM10" s="219"/>
      <c r="AN10" s="236"/>
      <c r="AO10" s="236"/>
      <c r="AP10" s="236"/>
      <c r="AQ10" s="236"/>
      <c r="AR10" s="236"/>
      <c r="AS10" s="236"/>
      <c r="AT10" s="236"/>
    </row>
    <row r="11" spans="1:47" ht="11.25" customHeight="1">
      <c r="A11" s="659"/>
      <c r="B11" s="661" t="s">
        <v>55</v>
      </c>
      <c r="C11" s="662"/>
      <c r="D11" s="665" t="s">
        <v>56</v>
      </c>
      <c r="E11" s="665" t="s">
        <v>4</v>
      </c>
      <c r="F11" s="667" t="s">
        <v>210</v>
      </c>
      <c r="G11" s="669" t="s">
        <v>3</v>
      </c>
      <c r="H11" s="665" t="s">
        <v>57</v>
      </c>
      <c r="I11" s="665"/>
      <c r="J11" s="665"/>
      <c r="K11" s="239" t="s">
        <v>217</v>
      </c>
      <c r="L11" s="675" t="s">
        <v>65</v>
      </c>
      <c r="M11" s="665"/>
      <c r="N11" s="665"/>
      <c r="O11" s="665"/>
      <c r="P11" s="665"/>
      <c r="Q11" s="676"/>
      <c r="R11" s="675" t="s">
        <v>66</v>
      </c>
      <c r="S11" s="665"/>
      <c r="T11" s="665"/>
      <c r="U11" s="665"/>
      <c r="V11" s="665"/>
      <c r="W11" s="676"/>
      <c r="X11" s="675"/>
      <c r="Y11" s="665"/>
      <c r="Z11" s="665"/>
      <c r="AA11" s="665"/>
      <c r="AB11" s="665"/>
      <c r="AC11" s="676"/>
      <c r="AD11" s="240"/>
      <c r="AE11" s="241"/>
      <c r="AF11" s="241"/>
      <c r="AG11" s="241"/>
      <c r="AH11" s="677" t="s">
        <v>176</v>
      </c>
      <c r="AI11" s="678"/>
      <c r="AJ11" s="679" t="s">
        <v>178</v>
      </c>
      <c r="AK11" s="219"/>
      <c r="AL11" s="681" t="s">
        <v>67</v>
      </c>
      <c r="AM11" s="682"/>
      <c r="AN11" s="682"/>
      <c r="AO11" s="682"/>
      <c r="AP11" s="682"/>
      <c r="AQ11" s="682"/>
      <c r="AR11" s="682"/>
      <c r="AS11" s="682"/>
      <c r="AT11" s="682"/>
      <c r="AU11" s="683"/>
    </row>
    <row r="12" spans="1:47" ht="11.25" customHeight="1" thickBot="1">
      <c r="A12" s="660"/>
      <c r="B12" s="663"/>
      <c r="C12" s="664"/>
      <c r="D12" s="666"/>
      <c r="E12" s="666"/>
      <c r="F12" s="668"/>
      <c r="G12" s="670"/>
      <c r="H12" s="242" t="s">
        <v>27</v>
      </c>
      <c r="I12" s="243" t="s">
        <v>58</v>
      </c>
      <c r="J12" s="244" t="s">
        <v>28</v>
      </c>
      <c r="K12" s="245" t="s">
        <v>218</v>
      </c>
      <c r="L12" s="246" t="s">
        <v>63</v>
      </c>
      <c r="M12" s="666" t="s">
        <v>61</v>
      </c>
      <c r="N12" s="666"/>
      <c r="O12" s="666"/>
      <c r="P12" s="666"/>
      <c r="Q12" s="687"/>
      <c r="R12" s="246" t="s">
        <v>64</v>
      </c>
      <c r="S12" s="666" t="s">
        <v>62</v>
      </c>
      <c r="T12" s="666"/>
      <c r="U12" s="666"/>
      <c r="V12" s="666"/>
      <c r="W12" s="687"/>
      <c r="X12" s="246"/>
      <c r="Y12" s="666"/>
      <c r="Z12" s="666"/>
      <c r="AA12" s="666"/>
      <c r="AB12" s="666"/>
      <c r="AC12" s="687"/>
      <c r="AD12" s="240"/>
      <c r="AE12" s="241"/>
      <c r="AF12" s="241"/>
      <c r="AG12" s="241"/>
      <c r="AH12" s="247" t="s">
        <v>175</v>
      </c>
      <c r="AI12" s="248" t="s">
        <v>177</v>
      </c>
      <c r="AJ12" s="680"/>
      <c r="AK12" s="219"/>
      <c r="AL12" s="684"/>
      <c r="AM12" s="685"/>
      <c r="AN12" s="685"/>
      <c r="AO12" s="685"/>
      <c r="AP12" s="685"/>
      <c r="AQ12" s="685"/>
      <c r="AR12" s="685"/>
      <c r="AS12" s="685"/>
      <c r="AT12" s="685"/>
      <c r="AU12" s="686"/>
    </row>
    <row r="13" spans="1:47" ht="14.1" customHeight="1" thickBot="1">
      <c r="A13" s="249">
        <v>1</v>
      </c>
      <c r="B13" s="688">
        <f>'個人種目エントリー（女子用）'!B8</f>
        <v>0</v>
      </c>
      <c r="C13" s="696"/>
      <c r="D13" s="275">
        <f>'個人種目エントリー（女子用）'!C8</f>
        <v>0</v>
      </c>
      <c r="E13" s="305" t="str">
        <f>'個人種目エントリー（女子用）'!A8</f>
        <v>女子</v>
      </c>
      <c r="F13" s="276">
        <f>'個人種目エントリー（女子用）'!G8</f>
        <v>0</v>
      </c>
      <c r="G13" s="276">
        <f>'個人種目エントリー（女子用）'!H8</f>
        <v>0</v>
      </c>
      <c r="H13" s="277" t="str">
        <f>IF('個人種目エントリー（女子用）'!B8="","",ASC('個人種目エントリー（女子用）'!D8))</f>
        <v/>
      </c>
      <c r="I13" s="278" t="str">
        <f>IF('個人種目エントリー（女子用）'!B8="","",ASC('個人種目エントリー（女子用）'!E8))</f>
        <v/>
      </c>
      <c r="J13" s="279" t="str">
        <f>IF('個人種目エントリー（女子用）'!B8="","",ASC('個人種目エントリー（女子用）'!F8))</f>
        <v/>
      </c>
      <c r="K13" s="280" t="str">
        <f>IF('個人種目エントリー（女子用）'!B8="","",IF('個人種目エントリー（女子用）'!I8&lt;9,"01",IF('個人種目エントリー（女子用）'!I8&lt;11,"02",IF('個人種目エントリー（女子用）'!I8&lt;13,"03",IF('個人種目エントリー（女子用）'!I8&lt;15,"04",IF('個人種目エントリー（女子用）'!I8&gt;14,"05",""))))))</f>
        <v/>
      </c>
      <c r="L13" s="281" t="str">
        <f>IF('個人種目エントリー（女子用）'!B8="","",'個人種目エントリー（女子用）'!K8&amp;'個人種目エントリー（女子用）'!L8&amp;'個人種目エントリー（女子用）'!M8)</f>
        <v/>
      </c>
      <c r="M13" s="282">
        <f>IF('個人種目エントリー（女子用）'!$B8=" "," ",'個人種目エントリー（女子用）'!N8)</f>
        <v>0</v>
      </c>
      <c r="N13" s="283" t="s">
        <v>59</v>
      </c>
      <c r="O13" s="278">
        <f>IF('個人種目エントリー（女子用）'!$B8=" "," ",'個人種目エントリー（女子用）'!O8)</f>
        <v>0</v>
      </c>
      <c r="P13" s="283" t="s">
        <v>60</v>
      </c>
      <c r="Q13" s="284">
        <f>IF('個人種目エントリー（女子用）'!$B8=" "," ",'個人種目エントリー（女子用）'!P8)</f>
        <v>0</v>
      </c>
      <c r="R13" s="281" t="str">
        <f>IF('個人種目エントリー（女子用）'!B8="","",'個人種目エントリー（女子用）'!Q8&amp;'個人種目エントリー（女子用）'!R8&amp;'個人種目エントリー（女子用）'!S8)</f>
        <v/>
      </c>
      <c r="S13" s="285">
        <f>IF('個人種目エントリー（女子用）'!$B8=" "," ",'個人種目エントリー（女子用）'!T8)</f>
        <v>0</v>
      </c>
      <c r="T13" s="286" t="s">
        <v>59</v>
      </c>
      <c r="U13" s="278">
        <f>IF('個人種目エントリー（女子用）'!$B8=" "," ",'個人種目エントリー（女子用）'!U8)</f>
        <v>0</v>
      </c>
      <c r="V13" s="286" t="s">
        <v>60</v>
      </c>
      <c r="W13" s="284">
        <f>IF('個人種目エントリー（女子用）'!$B8=" "," ",'個人種目エントリー（女子用）'!V8)</f>
        <v>0</v>
      </c>
      <c r="X13" s="281" t="str">
        <f>IF('個人種目エントリー（女子用）'!B8="","",'個人種目エントリー（女子用）'!W8&amp;'個人種目エントリー（女子用）'!X8&amp;'個人種目エントリー（女子用）'!Y8)</f>
        <v/>
      </c>
      <c r="Y13" s="285">
        <f>IF('個人種目エントリー（女子用）'!$B8=" "," ",'個人種目エントリー（女子用）'!Z8)</f>
        <v>0</v>
      </c>
      <c r="Z13" s="286" t="s">
        <v>59</v>
      </c>
      <c r="AA13" s="278">
        <f>IF('個人種目エントリー（女子用）'!$B8=" "," ",'個人種目エントリー（女子用）'!AA8)</f>
        <v>0</v>
      </c>
      <c r="AB13" s="286" t="s">
        <v>60</v>
      </c>
      <c r="AC13" s="284">
        <f>IF('個人種目エントリー（女子用）'!$B8=" "," ",'個人種目エントリー（女子用）'!AB8)</f>
        <v>0</v>
      </c>
      <c r="AD13" s="287">
        <f>IF(E13="男子",1,IF(E13="女子",2,""))</f>
        <v>2</v>
      </c>
      <c r="AE13" s="288" t="str">
        <f>L13&amp;AD13</f>
        <v>2</v>
      </c>
      <c r="AF13" s="288" t="str">
        <f>R13&amp;AD13</f>
        <v>2</v>
      </c>
      <c r="AG13" s="288" t="str">
        <f>X13&amp;AD13</f>
        <v>2</v>
      </c>
      <c r="AH13" s="289">
        <f>IF('個人種目エントリー（女子用）'!$B8=" "," ",'個人種目エントリー（女子用）'!AC8)</f>
        <v>0</v>
      </c>
      <c r="AI13" s="290">
        <f>IF('個人種目エントリー（女子用）'!$B8=" "," ",'個人種目エントリー（女子用）'!AD8)</f>
        <v>0</v>
      </c>
      <c r="AJ13" s="250"/>
      <c r="AK13" s="219"/>
      <c r="AL13" s="697" t="s">
        <v>212</v>
      </c>
      <c r="AM13" s="698"/>
      <c r="AN13" s="698"/>
      <c r="AO13" s="251" t="s">
        <v>213</v>
      </c>
      <c r="AP13" s="251" t="s">
        <v>2</v>
      </c>
      <c r="AQ13" s="698" t="s">
        <v>214</v>
      </c>
      <c r="AR13" s="698"/>
      <c r="AS13" s="698"/>
      <c r="AT13" s="698"/>
      <c r="AU13" s="252" t="s">
        <v>215</v>
      </c>
    </row>
    <row r="14" spans="1:47" ht="14.1" customHeight="1">
      <c r="A14" s="253">
        <v>2</v>
      </c>
      <c r="B14" s="688">
        <f>'個人種目エントリー（女子用）'!B9</f>
        <v>0</v>
      </c>
      <c r="C14" s="689"/>
      <c r="D14" s="275">
        <f>'個人種目エントリー（女子用）'!C9</f>
        <v>0</v>
      </c>
      <c r="E14" s="305" t="str">
        <f>'個人種目エントリー（女子用）'!A9</f>
        <v>女子</v>
      </c>
      <c r="F14" s="276">
        <f>'個人種目エントリー（女子用）'!G9</f>
        <v>0</v>
      </c>
      <c r="G14" s="276">
        <f>'個人種目エントリー（女子用）'!H9</f>
        <v>0</v>
      </c>
      <c r="H14" s="277" t="str">
        <f>IF('個人種目エントリー（女子用）'!B9="","",ASC('個人種目エントリー（女子用）'!D9))</f>
        <v/>
      </c>
      <c r="I14" s="278" t="str">
        <f>IF('個人種目エントリー（女子用）'!B9="","",ASC('個人種目エントリー（女子用）'!E9))</f>
        <v/>
      </c>
      <c r="J14" s="279" t="str">
        <f>IF('個人種目エントリー（女子用）'!B9="","",ASC('個人種目エントリー（女子用）'!F9))</f>
        <v/>
      </c>
      <c r="K14" s="280" t="str">
        <f>IF('個人種目エントリー（女子用）'!B9="","",IF('個人種目エントリー（女子用）'!I9&lt;9,"01",IF('個人種目エントリー（女子用）'!I9&lt;11,"02",IF('個人種目エントリー（女子用）'!I9&lt;13,"03",IF('個人種目エントリー（女子用）'!I9&lt;15,"04",IF('個人種目エントリー（女子用）'!I9&gt;14,"05",""))))))</f>
        <v/>
      </c>
      <c r="L14" s="281" t="str">
        <f>IF('個人種目エントリー（女子用）'!B9="","",'個人種目エントリー（女子用）'!K9&amp;'個人種目エントリー（女子用）'!L9&amp;'個人種目エントリー（女子用）'!M9)</f>
        <v/>
      </c>
      <c r="M14" s="282">
        <f>IF('個人種目エントリー（女子用）'!$B9=" "," ",'個人種目エントリー（女子用）'!N9)</f>
        <v>0</v>
      </c>
      <c r="N14" s="283" t="s">
        <v>59</v>
      </c>
      <c r="O14" s="278">
        <f>IF('個人種目エントリー（女子用）'!$B9=" "," ",'個人種目エントリー（女子用）'!O9)</f>
        <v>0</v>
      </c>
      <c r="P14" s="283" t="s">
        <v>60</v>
      </c>
      <c r="Q14" s="284">
        <f>IF('個人種目エントリー（女子用）'!$B9=" "," ",'個人種目エントリー（女子用）'!P9)</f>
        <v>0</v>
      </c>
      <c r="R14" s="281" t="str">
        <f>IF('個人種目エントリー（女子用）'!B9="","",'個人種目エントリー（女子用）'!Q9&amp;'個人種目エントリー（女子用）'!R9&amp;'個人種目エントリー（女子用）'!S9)</f>
        <v/>
      </c>
      <c r="S14" s="285">
        <f>IF('個人種目エントリー（女子用）'!$B9=" "," ",'個人種目エントリー（女子用）'!T9)</f>
        <v>0</v>
      </c>
      <c r="T14" s="286" t="s">
        <v>59</v>
      </c>
      <c r="U14" s="278">
        <f>IF('個人種目エントリー（女子用）'!$B9=" "," ",'個人種目エントリー（女子用）'!U9)</f>
        <v>0</v>
      </c>
      <c r="V14" s="286" t="s">
        <v>60</v>
      </c>
      <c r="W14" s="284">
        <f>IF('個人種目エントリー（女子用）'!$B9=" "," ",'個人種目エントリー（女子用）'!V9)</f>
        <v>0</v>
      </c>
      <c r="X14" s="281" t="str">
        <f>IF('個人種目エントリー（女子用）'!B9="","",'個人種目エントリー（女子用）'!W9&amp;'個人種目エントリー（女子用）'!X9&amp;'個人種目エントリー（女子用）'!Y9)</f>
        <v/>
      </c>
      <c r="Y14" s="285">
        <f>IF('個人種目エントリー（女子用）'!$B9=" "," ",'個人種目エントリー（女子用）'!Z9)</f>
        <v>0</v>
      </c>
      <c r="Z14" s="286" t="s">
        <v>59</v>
      </c>
      <c r="AA14" s="278">
        <f>IF('個人種目エントリー（女子用）'!$B9=" "," ",'個人種目エントリー（女子用）'!AA9)</f>
        <v>0</v>
      </c>
      <c r="AB14" s="286" t="s">
        <v>60</v>
      </c>
      <c r="AC14" s="284">
        <f>IF('個人種目エントリー（女子用）'!$B9=" "," ",'個人種目エントリー（女子用）'!AB9)</f>
        <v>0</v>
      </c>
      <c r="AD14" s="287">
        <f t="shared" ref="AD14:AD62" si="0">IF(E14="男子",1,IF(E14="女子",2,""))</f>
        <v>2</v>
      </c>
      <c r="AE14" s="288" t="str">
        <f>L14&amp;AD14</f>
        <v>2</v>
      </c>
      <c r="AF14" s="288" t="str">
        <f t="shared" ref="AF14:AF62" si="1">R14&amp;AD14</f>
        <v>2</v>
      </c>
      <c r="AG14" s="288" t="str">
        <f t="shared" ref="AG14:AG62" si="2">X14&amp;AD14</f>
        <v>2</v>
      </c>
      <c r="AH14" s="289">
        <f>IF('個人種目エントリー（女子用）'!$B9=" "," ",'個人種目エントリー（女子用）'!AC9)</f>
        <v>0</v>
      </c>
      <c r="AI14" s="291">
        <f>IF('個人種目エントリー（女子用）'!$B9=" "," ",'個人種目エントリー（女子用）'!AD9)</f>
        <v>0</v>
      </c>
      <c r="AJ14" s="254"/>
      <c r="AK14" s="255" t="str">
        <f t="shared" ref="AK14:AK19" si="3">AL14&amp;AO14&amp;"子"&amp;AP14</f>
        <v>子</v>
      </c>
      <c r="AL14" s="699" t="str">
        <f>IF(リレーエントリー女子!F10="","",リレーエントリー女子!C10)</f>
        <v/>
      </c>
      <c r="AM14" s="700"/>
      <c r="AN14" s="701"/>
      <c r="AO14" s="293" t="str">
        <f>IF(リレーエントリー女子!F10="","",LEFT(リレーエントリー女子!D10,1))</f>
        <v/>
      </c>
      <c r="AP14" s="293" t="str">
        <f>IF(リレーエントリー女子!G10="","",リレーエントリー女子!E10)</f>
        <v/>
      </c>
      <c r="AQ14" s="702" t="str">
        <f>IF(リレーエントリー女子!B10="","",リレーエントリー女子!F10&amp;"分"&amp;リレーエントリー女子!G10&amp;"秒"&amp;リレーエントリー女子!H10)</f>
        <v/>
      </c>
      <c r="AR14" s="703"/>
      <c r="AS14" s="703"/>
      <c r="AT14" s="704"/>
      <c r="AU14" s="294" t="str">
        <f>IF(リレーエントリー女子!F10="","",リレーエントリー女子!I10)</f>
        <v/>
      </c>
    </row>
    <row r="15" spans="1:47" ht="14.1" customHeight="1">
      <c r="A15" s="253">
        <v>3</v>
      </c>
      <c r="B15" s="688">
        <f>'個人種目エントリー（女子用）'!B10</f>
        <v>0</v>
      </c>
      <c r="C15" s="689"/>
      <c r="D15" s="275">
        <f>'個人種目エントリー（女子用）'!C10</f>
        <v>0</v>
      </c>
      <c r="E15" s="305" t="str">
        <f>'個人種目エントリー（女子用）'!A10</f>
        <v>女子</v>
      </c>
      <c r="F15" s="276">
        <f>'個人種目エントリー（女子用）'!G10</f>
        <v>0</v>
      </c>
      <c r="G15" s="276">
        <f>'個人種目エントリー（女子用）'!H10</f>
        <v>0</v>
      </c>
      <c r="H15" s="277" t="str">
        <f>IF('個人種目エントリー（女子用）'!B10="","",ASC('個人種目エントリー（女子用）'!D10))</f>
        <v/>
      </c>
      <c r="I15" s="278" t="str">
        <f>IF('個人種目エントリー（女子用）'!B10="","",ASC('個人種目エントリー（女子用）'!E10))</f>
        <v/>
      </c>
      <c r="J15" s="279" t="str">
        <f>IF('個人種目エントリー（女子用）'!B10="","",ASC('個人種目エントリー（女子用）'!F10))</f>
        <v/>
      </c>
      <c r="K15" s="280" t="str">
        <f>IF('個人種目エントリー（女子用）'!B10="","",IF('個人種目エントリー（女子用）'!I10&lt;9,"01",IF('個人種目エントリー（女子用）'!I10&lt;11,"02",IF('個人種目エントリー（女子用）'!I10&lt;13,"03",IF('個人種目エントリー（女子用）'!I10&lt;15,"04",IF('個人種目エントリー（女子用）'!I10&gt;14,"05",""))))))</f>
        <v/>
      </c>
      <c r="L15" s="281" t="str">
        <f>IF('個人種目エントリー（女子用）'!B10="","",'個人種目エントリー（女子用）'!K10&amp;'個人種目エントリー（女子用）'!L10&amp;'個人種目エントリー（女子用）'!M10)</f>
        <v/>
      </c>
      <c r="M15" s="282">
        <f>IF('個人種目エントリー（女子用）'!$B10=" "," ",'個人種目エントリー（女子用）'!N10)</f>
        <v>0</v>
      </c>
      <c r="N15" s="283" t="s">
        <v>59</v>
      </c>
      <c r="O15" s="278">
        <f>IF('個人種目エントリー（女子用）'!$B10=" "," ",'個人種目エントリー（女子用）'!O10)</f>
        <v>0</v>
      </c>
      <c r="P15" s="283" t="s">
        <v>60</v>
      </c>
      <c r="Q15" s="284">
        <f>IF('個人種目エントリー（女子用）'!$B10=" "," ",'個人種目エントリー（女子用）'!P10)</f>
        <v>0</v>
      </c>
      <c r="R15" s="281" t="str">
        <f>IF('個人種目エントリー（女子用）'!B10="","",'個人種目エントリー（女子用）'!Q10&amp;'個人種目エントリー（女子用）'!R10&amp;'個人種目エントリー（女子用）'!S10)</f>
        <v/>
      </c>
      <c r="S15" s="285">
        <f>IF('個人種目エントリー（女子用）'!$B10=" "," ",'個人種目エントリー（女子用）'!T10)</f>
        <v>0</v>
      </c>
      <c r="T15" s="286" t="s">
        <v>59</v>
      </c>
      <c r="U15" s="278">
        <f>IF('個人種目エントリー（女子用）'!$B10=" "," ",'個人種目エントリー（女子用）'!U10)</f>
        <v>0</v>
      </c>
      <c r="V15" s="286" t="s">
        <v>60</v>
      </c>
      <c r="W15" s="284">
        <f>IF('個人種目エントリー（女子用）'!$B10=" "," ",'個人種目エントリー（女子用）'!V10)</f>
        <v>0</v>
      </c>
      <c r="X15" s="281" t="str">
        <f>IF('個人種目エントリー（女子用）'!B10="","",'個人種目エントリー（女子用）'!W10&amp;'個人種目エントリー（女子用）'!X10&amp;'個人種目エントリー（女子用）'!Y10)</f>
        <v/>
      </c>
      <c r="Y15" s="285">
        <f>IF('個人種目エントリー（女子用）'!$B10=" "," ",'個人種目エントリー（女子用）'!Z10)</f>
        <v>0</v>
      </c>
      <c r="Z15" s="286" t="s">
        <v>59</v>
      </c>
      <c r="AA15" s="278">
        <f>IF('個人種目エントリー（女子用）'!$B10=" "," ",'個人種目エントリー（女子用）'!AA10)</f>
        <v>0</v>
      </c>
      <c r="AB15" s="286" t="s">
        <v>60</v>
      </c>
      <c r="AC15" s="284">
        <f>IF('個人種目エントリー（女子用）'!$B10=" "," ",'個人種目エントリー（女子用）'!AB10)</f>
        <v>0</v>
      </c>
      <c r="AD15" s="287">
        <f t="shared" si="0"/>
        <v>2</v>
      </c>
      <c r="AE15" s="288" t="str">
        <f>L15&amp;AD15</f>
        <v>2</v>
      </c>
      <c r="AF15" s="288" t="str">
        <f>R15&amp;AD15</f>
        <v>2</v>
      </c>
      <c r="AG15" s="288" t="str">
        <f>X15&amp;AD15</f>
        <v>2</v>
      </c>
      <c r="AH15" s="289">
        <f>IF('個人種目エントリー（女子用）'!$B10=" "," ",'個人種目エントリー（女子用）'!AC10)</f>
        <v>0</v>
      </c>
      <c r="AI15" s="291">
        <f>IF('個人種目エントリー（女子用）'!$B10=" "," ",'個人種目エントリー（女子用）'!AD10)</f>
        <v>0</v>
      </c>
      <c r="AJ15" s="254"/>
      <c r="AK15" s="255" t="str">
        <f t="shared" si="3"/>
        <v>子</v>
      </c>
      <c r="AL15" s="690" t="str">
        <f>IF(リレーエントリー女子!F11="","",リレーエントリー女子!C11)</f>
        <v/>
      </c>
      <c r="AM15" s="691"/>
      <c r="AN15" s="692"/>
      <c r="AO15" s="295" t="str">
        <f>IF(リレーエントリー女子!F11="","",LEFT(リレーエントリー女子!D11,1))</f>
        <v/>
      </c>
      <c r="AP15" s="295" t="str">
        <f>IF(リレーエントリー女子!G11="","",リレーエントリー女子!E11)</f>
        <v/>
      </c>
      <c r="AQ15" s="693" t="str">
        <f>IF(リレーエントリー女子!B11="","",リレーエントリー女子!F11&amp;"分"&amp;リレーエントリー女子!G11&amp;"秒"&amp;リレーエントリー女子!H11)</f>
        <v/>
      </c>
      <c r="AR15" s="694"/>
      <c r="AS15" s="694"/>
      <c r="AT15" s="695"/>
      <c r="AU15" s="296" t="str">
        <f>IF(リレーエントリー女子!F11="","",リレーエントリー女子!I11)</f>
        <v/>
      </c>
    </row>
    <row r="16" spans="1:47" ht="14.1" customHeight="1">
      <c r="A16" s="253">
        <v>4</v>
      </c>
      <c r="B16" s="688">
        <f>'個人種目エントリー（女子用）'!B11</f>
        <v>0</v>
      </c>
      <c r="C16" s="689"/>
      <c r="D16" s="275">
        <f>'個人種目エントリー（女子用）'!C11</f>
        <v>0</v>
      </c>
      <c r="E16" s="305" t="str">
        <f>'個人種目エントリー（女子用）'!A11</f>
        <v>女子</v>
      </c>
      <c r="F16" s="276">
        <f>'個人種目エントリー（女子用）'!G11</f>
        <v>0</v>
      </c>
      <c r="G16" s="276">
        <f>'個人種目エントリー（女子用）'!H11</f>
        <v>0</v>
      </c>
      <c r="H16" s="277" t="str">
        <f>IF('個人種目エントリー（女子用）'!B11="","",ASC('個人種目エントリー（女子用）'!D11))</f>
        <v/>
      </c>
      <c r="I16" s="278" t="str">
        <f>IF('個人種目エントリー（女子用）'!B11="","",ASC('個人種目エントリー（女子用）'!E11))</f>
        <v/>
      </c>
      <c r="J16" s="279" t="str">
        <f>IF('個人種目エントリー（女子用）'!B11="","",ASC('個人種目エントリー（女子用）'!F11))</f>
        <v/>
      </c>
      <c r="K16" s="280" t="str">
        <f>IF('個人種目エントリー（女子用）'!B11="","",IF('個人種目エントリー（女子用）'!I11&lt;9,"01",IF('個人種目エントリー（女子用）'!I11&lt;11,"02",IF('個人種目エントリー（女子用）'!I11&lt;13,"03",IF('個人種目エントリー（女子用）'!I11&lt;15,"04",IF('個人種目エントリー（女子用）'!I11&gt;14,"05",""))))))</f>
        <v/>
      </c>
      <c r="L16" s="281" t="str">
        <f>IF('個人種目エントリー（女子用）'!B11="","",'個人種目エントリー（女子用）'!K11&amp;'個人種目エントリー（女子用）'!L11&amp;'個人種目エントリー（女子用）'!M11)</f>
        <v/>
      </c>
      <c r="M16" s="282">
        <f>IF('個人種目エントリー（女子用）'!$B11=" "," ",'個人種目エントリー（女子用）'!N11)</f>
        <v>0</v>
      </c>
      <c r="N16" s="283" t="s">
        <v>59</v>
      </c>
      <c r="O16" s="278">
        <f>IF('個人種目エントリー（女子用）'!$B11=" "," ",'個人種目エントリー（女子用）'!O11)</f>
        <v>0</v>
      </c>
      <c r="P16" s="283" t="s">
        <v>60</v>
      </c>
      <c r="Q16" s="284">
        <f>IF('個人種目エントリー（女子用）'!$B11=" "," ",'個人種目エントリー（女子用）'!P11)</f>
        <v>0</v>
      </c>
      <c r="R16" s="281" t="str">
        <f>IF('個人種目エントリー（女子用）'!B11="","",'個人種目エントリー（女子用）'!Q11&amp;'個人種目エントリー（女子用）'!R11&amp;'個人種目エントリー（女子用）'!S11)</f>
        <v/>
      </c>
      <c r="S16" s="285">
        <f>IF('個人種目エントリー（女子用）'!$B11=" "," ",'個人種目エントリー（女子用）'!T11)</f>
        <v>0</v>
      </c>
      <c r="T16" s="286" t="s">
        <v>59</v>
      </c>
      <c r="U16" s="278">
        <f>IF('個人種目エントリー（女子用）'!$B11=" "," ",'個人種目エントリー（女子用）'!U11)</f>
        <v>0</v>
      </c>
      <c r="V16" s="286" t="s">
        <v>60</v>
      </c>
      <c r="W16" s="284">
        <f>IF('個人種目エントリー（女子用）'!$B11=" "," ",'個人種目エントリー（女子用）'!V11)</f>
        <v>0</v>
      </c>
      <c r="X16" s="281" t="str">
        <f>IF('個人種目エントリー（女子用）'!B11="","",'個人種目エントリー（女子用）'!W11&amp;'個人種目エントリー（女子用）'!X11&amp;'個人種目エントリー（女子用）'!Y11)</f>
        <v/>
      </c>
      <c r="Y16" s="285">
        <f>IF('個人種目エントリー（女子用）'!$B11=" "," ",'個人種目エントリー（女子用）'!Z11)</f>
        <v>0</v>
      </c>
      <c r="Z16" s="286" t="s">
        <v>59</v>
      </c>
      <c r="AA16" s="278">
        <f>IF('個人種目エントリー（女子用）'!$B11=" "," ",'個人種目エントリー（女子用）'!AA11)</f>
        <v>0</v>
      </c>
      <c r="AB16" s="286" t="s">
        <v>60</v>
      </c>
      <c r="AC16" s="284">
        <f>IF('個人種目エントリー（女子用）'!$B11=" "," ",'個人種目エントリー（女子用）'!AB11)</f>
        <v>0</v>
      </c>
      <c r="AD16" s="287">
        <f t="shared" si="0"/>
        <v>2</v>
      </c>
      <c r="AE16" s="288" t="str">
        <f t="shared" ref="AE16:AE62" si="4">L16&amp;AD16</f>
        <v>2</v>
      </c>
      <c r="AF16" s="288" t="str">
        <f t="shared" si="1"/>
        <v>2</v>
      </c>
      <c r="AG16" s="288" t="str">
        <f t="shared" si="2"/>
        <v>2</v>
      </c>
      <c r="AH16" s="289">
        <f>IF('個人種目エントリー（女子用）'!$B11=" "," ",'個人種目エントリー（女子用）'!AC11)</f>
        <v>0</v>
      </c>
      <c r="AI16" s="291">
        <f>IF('個人種目エントリー（女子用）'!$B11=" "," ",'個人種目エントリー（女子用）'!AD11)</f>
        <v>0</v>
      </c>
      <c r="AJ16" s="254"/>
      <c r="AK16" s="255" t="str">
        <f t="shared" si="3"/>
        <v>子</v>
      </c>
      <c r="AL16" s="690" t="str">
        <f>IF(リレーエントリー女子!F12="","",リレーエントリー女子!C12)</f>
        <v/>
      </c>
      <c r="AM16" s="691"/>
      <c r="AN16" s="692"/>
      <c r="AO16" s="295" t="str">
        <f>IF(リレーエントリー女子!F12="","",LEFT(リレーエントリー女子!D12,1))</f>
        <v/>
      </c>
      <c r="AP16" s="295" t="str">
        <f>IF(リレーエントリー女子!G12="","",リレーエントリー女子!E12)</f>
        <v/>
      </c>
      <c r="AQ16" s="693" t="str">
        <f>IF(リレーエントリー女子!B12="","",リレーエントリー女子!F12&amp;"分"&amp;リレーエントリー女子!G12&amp;"秒"&amp;リレーエントリー女子!H12)</f>
        <v/>
      </c>
      <c r="AR16" s="694"/>
      <c r="AS16" s="694"/>
      <c r="AT16" s="695"/>
      <c r="AU16" s="296" t="str">
        <f>IF(リレーエントリー女子!F12="","",リレーエントリー女子!I12)</f>
        <v/>
      </c>
    </row>
    <row r="17" spans="1:47" ht="14.1" customHeight="1">
      <c r="A17" s="253">
        <v>5</v>
      </c>
      <c r="B17" s="688">
        <f>'個人種目エントリー（女子用）'!B12</f>
        <v>0</v>
      </c>
      <c r="C17" s="689"/>
      <c r="D17" s="275">
        <f>'個人種目エントリー（女子用）'!C12</f>
        <v>0</v>
      </c>
      <c r="E17" s="305" t="str">
        <f>'個人種目エントリー（女子用）'!A12</f>
        <v>女子</v>
      </c>
      <c r="F17" s="276">
        <f>'個人種目エントリー（女子用）'!G12</f>
        <v>0</v>
      </c>
      <c r="G17" s="276">
        <f>'個人種目エントリー（女子用）'!H12</f>
        <v>0</v>
      </c>
      <c r="H17" s="277" t="str">
        <f>IF('個人種目エントリー（女子用）'!B12="","",ASC('個人種目エントリー（女子用）'!D12))</f>
        <v/>
      </c>
      <c r="I17" s="278" t="str">
        <f>IF('個人種目エントリー（女子用）'!B12="","",ASC('個人種目エントリー（女子用）'!E12))</f>
        <v/>
      </c>
      <c r="J17" s="279" t="str">
        <f>IF('個人種目エントリー（女子用）'!B12="","",ASC('個人種目エントリー（女子用）'!F12))</f>
        <v/>
      </c>
      <c r="K17" s="280" t="str">
        <f>IF('個人種目エントリー（女子用）'!B12="","",IF('個人種目エントリー（女子用）'!I12&lt;9,"01",IF('個人種目エントリー（女子用）'!I12&lt;11,"02",IF('個人種目エントリー（女子用）'!I12&lt;13,"03",IF('個人種目エントリー（女子用）'!I12&lt;15,"04",IF('個人種目エントリー（女子用）'!I12&gt;14,"05",""))))))</f>
        <v/>
      </c>
      <c r="L17" s="281" t="str">
        <f>IF('個人種目エントリー（女子用）'!B12="","",'個人種目エントリー（女子用）'!K12&amp;'個人種目エントリー（女子用）'!L12&amp;'個人種目エントリー（女子用）'!M12)</f>
        <v/>
      </c>
      <c r="M17" s="282">
        <f>IF('個人種目エントリー（女子用）'!$B12=" "," ",'個人種目エントリー（女子用）'!N12)</f>
        <v>0</v>
      </c>
      <c r="N17" s="283" t="s">
        <v>59</v>
      </c>
      <c r="O17" s="278">
        <f>IF('個人種目エントリー（女子用）'!$B12=" "," ",'個人種目エントリー（女子用）'!O12)</f>
        <v>0</v>
      </c>
      <c r="P17" s="283" t="s">
        <v>60</v>
      </c>
      <c r="Q17" s="284">
        <f>IF('個人種目エントリー（女子用）'!$B12=" "," ",'個人種目エントリー（女子用）'!P12)</f>
        <v>0</v>
      </c>
      <c r="R17" s="281" t="str">
        <f>IF('個人種目エントリー（女子用）'!B12="","",'個人種目エントリー（女子用）'!Q12&amp;'個人種目エントリー（女子用）'!R12&amp;'個人種目エントリー（女子用）'!S12)</f>
        <v/>
      </c>
      <c r="S17" s="285">
        <f>IF('個人種目エントリー（女子用）'!$B12=" "," ",'個人種目エントリー（女子用）'!T12)</f>
        <v>0</v>
      </c>
      <c r="T17" s="286" t="s">
        <v>59</v>
      </c>
      <c r="U17" s="278">
        <f>IF('個人種目エントリー（女子用）'!$B12=" "," ",'個人種目エントリー（女子用）'!U12)</f>
        <v>0</v>
      </c>
      <c r="V17" s="286" t="s">
        <v>60</v>
      </c>
      <c r="W17" s="284">
        <f>IF('個人種目エントリー（女子用）'!$B12=" "," ",'個人種目エントリー（女子用）'!V12)</f>
        <v>0</v>
      </c>
      <c r="X17" s="281" t="str">
        <f>IF('個人種目エントリー（女子用）'!B12="","",'個人種目エントリー（女子用）'!W12&amp;'個人種目エントリー（女子用）'!X12&amp;'個人種目エントリー（女子用）'!Y12)</f>
        <v/>
      </c>
      <c r="Y17" s="285">
        <f>IF('個人種目エントリー（女子用）'!$B12=" "," ",'個人種目エントリー（女子用）'!Z12)</f>
        <v>0</v>
      </c>
      <c r="Z17" s="286" t="s">
        <v>59</v>
      </c>
      <c r="AA17" s="278">
        <f>IF('個人種目エントリー（女子用）'!$B12=" "," ",'個人種目エントリー（女子用）'!AA12)</f>
        <v>0</v>
      </c>
      <c r="AB17" s="286" t="s">
        <v>60</v>
      </c>
      <c r="AC17" s="284">
        <f>IF('個人種目エントリー（女子用）'!$B12=" "," ",'個人種目エントリー（女子用）'!AB12)</f>
        <v>0</v>
      </c>
      <c r="AD17" s="287">
        <f t="shared" si="0"/>
        <v>2</v>
      </c>
      <c r="AE17" s="288" t="str">
        <f t="shared" si="4"/>
        <v>2</v>
      </c>
      <c r="AF17" s="288" t="str">
        <f t="shared" si="1"/>
        <v>2</v>
      </c>
      <c r="AG17" s="288" t="str">
        <f t="shared" si="2"/>
        <v>2</v>
      </c>
      <c r="AH17" s="289">
        <f>IF('個人種目エントリー（女子用）'!$B12=" "," ",'個人種目エントリー（女子用）'!AC12)</f>
        <v>0</v>
      </c>
      <c r="AI17" s="291">
        <f>IF('個人種目エントリー（女子用）'!$B12=" "," ",'個人種目エントリー（女子用）'!AD12)</f>
        <v>0</v>
      </c>
      <c r="AJ17" s="254"/>
      <c r="AK17" s="255" t="str">
        <f t="shared" si="3"/>
        <v>子</v>
      </c>
      <c r="AL17" s="690" t="str">
        <f>IF(リレーエントリー女子!F13="","",リレーエントリー女子!C13)</f>
        <v/>
      </c>
      <c r="AM17" s="691"/>
      <c r="AN17" s="692"/>
      <c r="AO17" s="295" t="str">
        <f>IF(リレーエントリー女子!F13="","",LEFT(リレーエントリー女子!D13,1))</f>
        <v/>
      </c>
      <c r="AP17" s="295" t="str">
        <f>IF(リレーエントリー女子!G13="","",リレーエントリー女子!E13)</f>
        <v/>
      </c>
      <c r="AQ17" s="693" t="str">
        <f>IF(リレーエントリー女子!B13="","",リレーエントリー女子!F13&amp;"分"&amp;リレーエントリー女子!G13&amp;"秒"&amp;リレーエントリー女子!H13)</f>
        <v/>
      </c>
      <c r="AR17" s="694"/>
      <c r="AS17" s="694"/>
      <c r="AT17" s="695"/>
      <c r="AU17" s="296" t="str">
        <f>IF(リレーエントリー女子!F13="","",リレーエントリー女子!I13)</f>
        <v/>
      </c>
    </row>
    <row r="18" spans="1:47" ht="14.1" customHeight="1">
      <c r="A18" s="253">
        <v>6</v>
      </c>
      <c r="B18" s="688">
        <f>'個人種目エントリー（女子用）'!B13</f>
        <v>0</v>
      </c>
      <c r="C18" s="689"/>
      <c r="D18" s="275">
        <f>'個人種目エントリー（女子用）'!C13</f>
        <v>0</v>
      </c>
      <c r="E18" s="305" t="str">
        <f>'個人種目エントリー（女子用）'!A13</f>
        <v>女子</v>
      </c>
      <c r="F18" s="276">
        <f>'個人種目エントリー（女子用）'!G13</f>
        <v>0</v>
      </c>
      <c r="G18" s="276">
        <f>'個人種目エントリー（女子用）'!H13</f>
        <v>0</v>
      </c>
      <c r="H18" s="277" t="str">
        <f>IF('個人種目エントリー（女子用）'!B13="","",ASC('個人種目エントリー（女子用）'!D13))</f>
        <v/>
      </c>
      <c r="I18" s="278" t="str">
        <f>IF('個人種目エントリー（女子用）'!B13="","",ASC('個人種目エントリー（女子用）'!E13))</f>
        <v/>
      </c>
      <c r="J18" s="279" t="str">
        <f>IF('個人種目エントリー（女子用）'!B13="","",ASC('個人種目エントリー（女子用）'!F13))</f>
        <v/>
      </c>
      <c r="K18" s="280" t="str">
        <f>IF('個人種目エントリー（女子用）'!B13="","",IF('個人種目エントリー（女子用）'!I13&lt;9,"01",IF('個人種目エントリー（女子用）'!I13&lt;11,"02",IF('個人種目エントリー（女子用）'!I13&lt;13,"03",IF('個人種目エントリー（女子用）'!I13&lt;15,"04",IF('個人種目エントリー（女子用）'!I13&gt;14,"05",""))))))</f>
        <v/>
      </c>
      <c r="L18" s="281" t="str">
        <f>IF('個人種目エントリー（女子用）'!B13="","",'個人種目エントリー（女子用）'!K13&amp;'個人種目エントリー（女子用）'!L13&amp;'個人種目エントリー（女子用）'!M13)</f>
        <v/>
      </c>
      <c r="M18" s="282">
        <f>IF('個人種目エントリー（女子用）'!$B13=" "," ",'個人種目エントリー（女子用）'!N13)</f>
        <v>0</v>
      </c>
      <c r="N18" s="283" t="s">
        <v>59</v>
      </c>
      <c r="O18" s="278">
        <f>IF('個人種目エントリー（女子用）'!$B13=" "," ",'個人種目エントリー（女子用）'!O13)</f>
        <v>0</v>
      </c>
      <c r="P18" s="283" t="s">
        <v>60</v>
      </c>
      <c r="Q18" s="284">
        <f>IF('個人種目エントリー（女子用）'!$B13=" "," ",'個人種目エントリー（女子用）'!P13)</f>
        <v>0</v>
      </c>
      <c r="R18" s="281" t="str">
        <f>IF('個人種目エントリー（女子用）'!B13="","",'個人種目エントリー（女子用）'!Q13&amp;'個人種目エントリー（女子用）'!R13&amp;'個人種目エントリー（女子用）'!S13)</f>
        <v/>
      </c>
      <c r="S18" s="285">
        <f>IF('個人種目エントリー（女子用）'!$B13=" "," ",'個人種目エントリー（女子用）'!T13)</f>
        <v>0</v>
      </c>
      <c r="T18" s="286" t="s">
        <v>59</v>
      </c>
      <c r="U18" s="278">
        <f>IF('個人種目エントリー（女子用）'!$B13=" "," ",'個人種目エントリー（女子用）'!U13)</f>
        <v>0</v>
      </c>
      <c r="V18" s="286" t="s">
        <v>60</v>
      </c>
      <c r="W18" s="284">
        <f>IF('個人種目エントリー（女子用）'!$B13=" "," ",'個人種目エントリー（女子用）'!V13)</f>
        <v>0</v>
      </c>
      <c r="X18" s="281" t="str">
        <f>IF('個人種目エントリー（女子用）'!B13="","",'個人種目エントリー（女子用）'!W13&amp;'個人種目エントリー（女子用）'!X13&amp;'個人種目エントリー（女子用）'!Y13)</f>
        <v/>
      </c>
      <c r="Y18" s="285">
        <f>IF('個人種目エントリー（女子用）'!$B13=" "," ",'個人種目エントリー（女子用）'!Z13)</f>
        <v>0</v>
      </c>
      <c r="Z18" s="286" t="s">
        <v>59</v>
      </c>
      <c r="AA18" s="278">
        <f>IF('個人種目エントリー（女子用）'!$B13=" "," ",'個人種目エントリー（女子用）'!AA13)</f>
        <v>0</v>
      </c>
      <c r="AB18" s="286" t="s">
        <v>60</v>
      </c>
      <c r="AC18" s="284">
        <f>IF('個人種目エントリー（女子用）'!$B13=" "," ",'個人種目エントリー（女子用）'!AB13)</f>
        <v>0</v>
      </c>
      <c r="AD18" s="287">
        <f t="shared" si="0"/>
        <v>2</v>
      </c>
      <c r="AE18" s="288" t="str">
        <f t="shared" si="4"/>
        <v>2</v>
      </c>
      <c r="AF18" s="288" t="str">
        <f t="shared" si="1"/>
        <v>2</v>
      </c>
      <c r="AG18" s="288" t="str">
        <f t="shared" si="2"/>
        <v>2</v>
      </c>
      <c r="AH18" s="289">
        <f>IF('個人種目エントリー（女子用）'!$B13=" "," ",'個人種目エントリー（女子用）'!AC13)</f>
        <v>0</v>
      </c>
      <c r="AI18" s="291">
        <f>IF('個人種目エントリー（女子用）'!$B13=" "," ",'個人種目エントリー（女子用）'!AD13)</f>
        <v>0</v>
      </c>
      <c r="AJ18" s="254"/>
      <c r="AK18" s="255" t="str">
        <f t="shared" si="3"/>
        <v>子</v>
      </c>
      <c r="AL18" s="690" t="str">
        <f>IF(リレーエントリー女子!F14="","",リレーエントリー女子!C14)</f>
        <v/>
      </c>
      <c r="AM18" s="691"/>
      <c r="AN18" s="692"/>
      <c r="AO18" s="295" t="str">
        <f>IF(リレーエントリー女子!F14="","",LEFT(リレーエントリー女子!D14,1))</f>
        <v/>
      </c>
      <c r="AP18" s="295" t="str">
        <f>IF(リレーエントリー女子!G14="","",リレーエントリー女子!E14)</f>
        <v/>
      </c>
      <c r="AQ18" s="693" t="str">
        <f>IF(リレーエントリー女子!B14="","",リレーエントリー女子!F14&amp;"分"&amp;リレーエントリー女子!G14&amp;"秒"&amp;リレーエントリー女子!H14)</f>
        <v/>
      </c>
      <c r="AR18" s="694"/>
      <c r="AS18" s="694"/>
      <c r="AT18" s="695"/>
      <c r="AU18" s="296" t="str">
        <f>IF(リレーエントリー女子!F14="","",リレーエントリー女子!I14)</f>
        <v/>
      </c>
    </row>
    <row r="19" spans="1:47" ht="14.1" customHeight="1">
      <c r="A19" s="253">
        <v>7</v>
      </c>
      <c r="B19" s="688">
        <f>'個人種目エントリー（女子用）'!B14</f>
        <v>0</v>
      </c>
      <c r="C19" s="689"/>
      <c r="D19" s="275">
        <f>'個人種目エントリー（女子用）'!C14</f>
        <v>0</v>
      </c>
      <c r="E19" s="305" t="str">
        <f>'個人種目エントリー（女子用）'!A14</f>
        <v>女子</v>
      </c>
      <c r="F19" s="276">
        <f>'個人種目エントリー（女子用）'!G14</f>
        <v>0</v>
      </c>
      <c r="G19" s="276">
        <f>'個人種目エントリー（女子用）'!H14</f>
        <v>0</v>
      </c>
      <c r="H19" s="277" t="str">
        <f>IF('個人種目エントリー（女子用）'!B14="","",ASC('個人種目エントリー（女子用）'!D14))</f>
        <v/>
      </c>
      <c r="I19" s="278" t="str">
        <f>IF('個人種目エントリー（女子用）'!B14="","",ASC('個人種目エントリー（女子用）'!E14))</f>
        <v/>
      </c>
      <c r="J19" s="279" t="str">
        <f>IF('個人種目エントリー（女子用）'!B14="","",ASC('個人種目エントリー（女子用）'!F14))</f>
        <v/>
      </c>
      <c r="K19" s="280" t="str">
        <f>IF('個人種目エントリー（女子用）'!B14="","",IF('個人種目エントリー（女子用）'!I14&lt;9,"01",IF('個人種目エントリー（女子用）'!I14&lt;11,"02",IF('個人種目エントリー（女子用）'!I14&lt;13,"03",IF('個人種目エントリー（女子用）'!I14&lt;15,"04",IF('個人種目エントリー（女子用）'!I14&gt;14,"05",""))))))</f>
        <v/>
      </c>
      <c r="L19" s="281" t="str">
        <f>IF('個人種目エントリー（女子用）'!B14="","",'個人種目エントリー（女子用）'!K14&amp;'個人種目エントリー（女子用）'!L14&amp;'個人種目エントリー（女子用）'!M14)</f>
        <v/>
      </c>
      <c r="M19" s="282">
        <f>IF('個人種目エントリー（女子用）'!$B14=" "," ",'個人種目エントリー（女子用）'!N14)</f>
        <v>0</v>
      </c>
      <c r="N19" s="283" t="s">
        <v>59</v>
      </c>
      <c r="O19" s="278">
        <f>IF('個人種目エントリー（女子用）'!$B14=" "," ",'個人種目エントリー（女子用）'!O14)</f>
        <v>0</v>
      </c>
      <c r="P19" s="283" t="s">
        <v>60</v>
      </c>
      <c r="Q19" s="284">
        <f>IF('個人種目エントリー（女子用）'!$B14=" "," ",'個人種目エントリー（女子用）'!P14)</f>
        <v>0</v>
      </c>
      <c r="R19" s="281" t="str">
        <f>IF('個人種目エントリー（女子用）'!B14="","",'個人種目エントリー（女子用）'!Q14&amp;'個人種目エントリー（女子用）'!R14&amp;'個人種目エントリー（女子用）'!S14)</f>
        <v/>
      </c>
      <c r="S19" s="285">
        <f>IF('個人種目エントリー（女子用）'!$B14=" "," ",'個人種目エントリー（女子用）'!T14)</f>
        <v>0</v>
      </c>
      <c r="T19" s="286" t="s">
        <v>59</v>
      </c>
      <c r="U19" s="278">
        <f>IF('個人種目エントリー（女子用）'!$B14=" "," ",'個人種目エントリー（女子用）'!U14)</f>
        <v>0</v>
      </c>
      <c r="V19" s="286" t="s">
        <v>60</v>
      </c>
      <c r="W19" s="284">
        <f>IF('個人種目エントリー（女子用）'!$B14=" "," ",'個人種目エントリー（女子用）'!V14)</f>
        <v>0</v>
      </c>
      <c r="X19" s="281" t="str">
        <f>IF('個人種目エントリー（女子用）'!B14="","",'個人種目エントリー（女子用）'!W14&amp;'個人種目エントリー（女子用）'!X14&amp;'個人種目エントリー（女子用）'!Y14)</f>
        <v/>
      </c>
      <c r="Y19" s="285">
        <f>IF('個人種目エントリー（女子用）'!$B14=" "," ",'個人種目エントリー（女子用）'!Z14)</f>
        <v>0</v>
      </c>
      <c r="Z19" s="286" t="s">
        <v>59</v>
      </c>
      <c r="AA19" s="278">
        <f>IF('個人種目エントリー（女子用）'!$B14=" "," ",'個人種目エントリー（女子用）'!AA14)</f>
        <v>0</v>
      </c>
      <c r="AB19" s="286" t="s">
        <v>60</v>
      </c>
      <c r="AC19" s="284">
        <f>IF('個人種目エントリー（女子用）'!$B14=" "," ",'個人種目エントリー（女子用）'!AB14)</f>
        <v>0</v>
      </c>
      <c r="AD19" s="287">
        <f t="shared" si="0"/>
        <v>2</v>
      </c>
      <c r="AE19" s="288" t="str">
        <f t="shared" si="4"/>
        <v>2</v>
      </c>
      <c r="AF19" s="288" t="str">
        <f t="shared" si="1"/>
        <v>2</v>
      </c>
      <c r="AG19" s="288" t="str">
        <f t="shared" si="2"/>
        <v>2</v>
      </c>
      <c r="AH19" s="289">
        <f>IF('個人種目エントリー（女子用）'!$B14=" "," ",'個人種目エントリー（女子用）'!AC14)</f>
        <v>0</v>
      </c>
      <c r="AI19" s="291">
        <f>IF('個人種目エントリー（女子用）'!$B14=" "," ",'個人種目エントリー（女子用）'!AD14)</f>
        <v>0</v>
      </c>
      <c r="AJ19" s="254"/>
      <c r="AK19" s="255" t="str">
        <f t="shared" si="3"/>
        <v>子</v>
      </c>
      <c r="AL19" s="690" t="str">
        <f>IF(リレーエントリー女子!F15="","",リレーエントリー女子!C15)</f>
        <v/>
      </c>
      <c r="AM19" s="691"/>
      <c r="AN19" s="692"/>
      <c r="AO19" s="295" t="str">
        <f>IF(リレーエントリー女子!F15="","",LEFT(リレーエントリー女子!D15,1))</f>
        <v/>
      </c>
      <c r="AP19" s="295" t="str">
        <f>IF(リレーエントリー女子!G15="","",リレーエントリー女子!E15)</f>
        <v/>
      </c>
      <c r="AQ19" s="693" t="str">
        <f>IF(リレーエントリー女子!B15="","",リレーエントリー女子!F15&amp;"分"&amp;リレーエントリー女子!G15&amp;"秒"&amp;リレーエントリー女子!H15)</f>
        <v/>
      </c>
      <c r="AR19" s="694"/>
      <c r="AS19" s="694"/>
      <c r="AT19" s="695"/>
      <c r="AU19" s="296" t="str">
        <f>IF(リレーエントリー女子!F15="","",リレーエントリー女子!I15)</f>
        <v/>
      </c>
    </row>
    <row r="20" spans="1:47" ht="14.1" customHeight="1">
      <c r="A20" s="253">
        <v>8</v>
      </c>
      <c r="B20" s="688">
        <f>'個人種目エントリー（女子用）'!B15</f>
        <v>0</v>
      </c>
      <c r="C20" s="689"/>
      <c r="D20" s="275">
        <f>'個人種目エントリー（女子用）'!C15</f>
        <v>0</v>
      </c>
      <c r="E20" s="305" t="str">
        <f>'個人種目エントリー（女子用）'!A15</f>
        <v>女子</v>
      </c>
      <c r="F20" s="276">
        <f>'個人種目エントリー（女子用）'!G15</f>
        <v>0</v>
      </c>
      <c r="G20" s="276">
        <f>'個人種目エントリー（女子用）'!H15</f>
        <v>0</v>
      </c>
      <c r="H20" s="277" t="str">
        <f>IF('個人種目エントリー（女子用）'!B15="","",ASC('個人種目エントリー（女子用）'!D15))</f>
        <v/>
      </c>
      <c r="I20" s="278" t="str">
        <f>IF('個人種目エントリー（女子用）'!B15="","",ASC('個人種目エントリー（女子用）'!E15))</f>
        <v/>
      </c>
      <c r="J20" s="279" t="str">
        <f>IF('個人種目エントリー（女子用）'!B15="","",ASC('個人種目エントリー（女子用）'!F15))</f>
        <v/>
      </c>
      <c r="K20" s="280" t="str">
        <f>IF('個人種目エントリー（女子用）'!B15="","",IF('個人種目エントリー（女子用）'!I15&lt;9,"01",IF('個人種目エントリー（女子用）'!I15&lt;11,"02",IF('個人種目エントリー（女子用）'!I15&lt;13,"03",IF('個人種目エントリー（女子用）'!I15&lt;15,"04",IF('個人種目エントリー（女子用）'!I15&gt;14,"05",""))))))</f>
        <v/>
      </c>
      <c r="L20" s="281" t="str">
        <f>IF('個人種目エントリー（女子用）'!B15="","",'個人種目エントリー（女子用）'!K15&amp;'個人種目エントリー（女子用）'!L15&amp;'個人種目エントリー（女子用）'!M15)</f>
        <v/>
      </c>
      <c r="M20" s="282">
        <f>IF('個人種目エントリー（女子用）'!$B15=" "," ",'個人種目エントリー（女子用）'!N15)</f>
        <v>0</v>
      </c>
      <c r="N20" s="283" t="s">
        <v>59</v>
      </c>
      <c r="O20" s="278">
        <f>IF('個人種目エントリー（女子用）'!$B15=" "," ",'個人種目エントリー（女子用）'!O15)</f>
        <v>0</v>
      </c>
      <c r="P20" s="283" t="s">
        <v>60</v>
      </c>
      <c r="Q20" s="284">
        <f>IF('個人種目エントリー（女子用）'!$B15=" "," ",'個人種目エントリー（女子用）'!P15)</f>
        <v>0</v>
      </c>
      <c r="R20" s="281" t="str">
        <f>IF('個人種目エントリー（女子用）'!B15="","",'個人種目エントリー（女子用）'!Q15&amp;'個人種目エントリー（女子用）'!R15&amp;'個人種目エントリー（女子用）'!S15)</f>
        <v/>
      </c>
      <c r="S20" s="285">
        <f>IF('個人種目エントリー（女子用）'!$B15=" "," ",'個人種目エントリー（女子用）'!T15)</f>
        <v>0</v>
      </c>
      <c r="T20" s="286" t="s">
        <v>59</v>
      </c>
      <c r="U20" s="278">
        <f>IF('個人種目エントリー（女子用）'!$B15=" "," ",'個人種目エントリー（女子用）'!U15)</f>
        <v>0</v>
      </c>
      <c r="V20" s="286" t="s">
        <v>60</v>
      </c>
      <c r="W20" s="284">
        <f>IF('個人種目エントリー（女子用）'!$B15=" "," ",'個人種目エントリー（女子用）'!V15)</f>
        <v>0</v>
      </c>
      <c r="X20" s="281" t="str">
        <f>IF('個人種目エントリー（女子用）'!B15="","",'個人種目エントリー（女子用）'!W15&amp;'個人種目エントリー（女子用）'!X15&amp;'個人種目エントリー（女子用）'!Y15)</f>
        <v/>
      </c>
      <c r="Y20" s="285">
        <f>IF('個人種目エントリー（女子用）'!$B15=" "," ",'個人種目エントリー（女子用）'!Z15)</f>
        <v>0</v>
      </c>
      <c r="Z20" s="286" t="s">
        <v>59</v>
      </c>
      <c r="AA20" s="278">
        <f>IF('個人種目エントリー（女子用）'!$B15=" "," ",'個人種目エントリー（女子用）'!AA15)</f>
        <v>0</v>
      </c>
      <c r="AB20" s="286" t="s">
        <v>60</v>
      </c>
      <c r="AC20" s="284">
        <f>IF('個人種目エントリー（女子用）'!$B15=" "," ",'個人種目エントリー（女子用）'!AB15)</f>
        <v>0</v>
      </c>
      <c r="AD20" s="287">
        <f t="shared" si="0"/>
        <v>2</v>
      </c>
      <c r="AE20" s="288" t="str">
        <f t="shared" si="4"/>
        <v>2</v>
      </c>
      <c r="AF20" s="288" t="str">
        <f t="shared" si="1"/>
        <v>2</v>
      </c>
      <c r="AG20" s="288" t="str">
        <f t="shared" si="2"/>
        <v>2</v>
      </c>
      <c r="AH20" s="289">
        <f>IF('個人種目エントリー（女子用）'!$B15=" "," ",'個人種目エントリー（女子用）'!AC15)</f>
        <v>0</v>
      </c>
      <c r="AI20" s="291">
        <f>IF('個人種目エントリー（女子用）'!$B15=" "," ",'個人種目エントリー（女子用）'!AD15)</f>
        <v>0</v>
      </c>
      <c r="AJ20" s="254"/>
      <c r="AK20" s="255" t="str">
        <f t="shared" ref="AK20:AK25" si="5">AL20&amp;AO20&amp;"子"&amp;AP20</f>
        <v>子</v>
      </c>
      <c r="AL20" s="690" t="str">
        <f>IF(リレーエントリー女子!F16="","",リレーエントリー女子!C16)</f>
        <v/>
      </c>
      <c r="AM20" s="691"/>
      <c r="AN20" s="692"/>
      <c r="AO20" s="295" t="str">
        <f>IF(リレーエントリー女子!F16="","",LEFT(リレーエントリー女子!D16,1))</f>
        <v/>
      </c>
      <c r="AP20" s="295" t="str">
        <f>IF(リレーエントリー女子!G16="","",リレーエントリー女子!E16)</f>
        <v/>
      </c>
      <c r="AQ20" s="693" t="str">
        <f>IF(リレーエントリー女子!B16="","",リレーエントリー女子!F16&amp;"分"&amp;リレーエントリー女子!G16&amp;"秒"&amp;リレーエントリー女子!H16)</f>
        <v/>
      </c>
      <c r="AR20" s="694"/>
      <c r="AS20" s="694"/>
      <c r="AT20" s="695"/>
      <c r="AU20" s="296" t="str">
        <f>IF(リレーエントリー女子!F16="","",リレーエントリー女子!I16)</f>
        <v/>
      </c>
    </row>
    <row r="21" spans="1:47" ht="14.1" customHeight="1">
      <c r="A21" s="253">
        <v>9</v>
      </c>
      <c r="B21" s="688">
        <f>'個人種目エントリー（女子用）'!B16</f>
        <v>0</v>
      </c>
      <c r="C21" s="689"/>
      <c r="D21" s="275">
        <f>'個人種目エントリー（女子用）'!C16</f>
        <v>0</v>
      </c>
      <c r="E21" s="305" t="str">
        <f>'個人種目エントリー（女子用）'!A16</f>
        <v>女子</v>
      </c>
      <c r="F21" s="276">
        <f>'個人種目エントリー（女子用）'!G16</f>
        <v>0</v>
      </c>
      <c r="G21" s="276">
        <f>'個人種目エントリー（女子用）'!H16</f>
        <v>0</v>
      </c>
      <c r="H21" s="277" t="str">
        <f>IF('個人種目エントリー（女子用）'!B16="","",ASC('個人種目エントリー（女子用）'!D16))</f>
        <v/>
      </c>
      <c r="I21" s="278" t="str">
        <f>IF('個人種目エントリー（女子用）'!B16="","",ASC('個人種目エントリー（女子用）'!E16))</f>
        <v/>
      </c>
      <c r="J21" s="279" t="str">
        <f>IF('個人種目エントリー（女子用）'!B16="","",ASC('個人種目エントリー（女子用）'!F16))</f>
        <v/>
      </c>
      <c r="K21" s="280" t="str">
        <f>IF('個人種目エントリー（女子用）'!B16="","",IF('個人種目エントリー（女子用）'!I16&lt;9,"01",IF('個人種目エントリー（女子用）'!I16&lt;11,"02",IF('個人種目エントリー（女子用）'!I16&lt;13,"03",IF('個人種目エントリー（女子用）'!I16&lt;15,"04",IF('個人種目エントリー（女子用）'!I16&gt;14,"05",""))))))</f>
        <v/>
      </c>
      <c r="L21" s="281" t="str">
        <f>IF('個人種目エントリー（女子用）'!B16="","",'個人種目エントリー（女子用）'!K16&amp;'個人種目エントリー（女子用）'!L16&amp;'個人種目エントリー（女子用）'!M16)</f>
        <v/>
      </c>
      <c r="M21" s="282">
        <f>IF('個人種目エントリー（女子用）'!$B16=" "," ",'個人種目エントリー（女子用）'!N16)</f>
        <v>0</v>
      </c>
      <c r="N21" s="283" t="s">
        <v>59</v>
      </c>
      <c r="O21" s="278">
        <f>IF('個人種目エントリー（女子用）'!$B16=" "," ",'個人種目エントリー（女子用）'!O16)</f>
        <v>0</v>
      </c>
      <c r="P21" s="283" t="s">
        <v>60</v>
      </c>
      <c r="Q21" s="284">
        <f>IF('個人種目エントリー（女子用）'!$B16=" "," ",'個人種目エントリー（女子用）'!P16)</f>
        <v>0</v>
      </c>
      <c r="R21" s="281" t="str">
        <f>IF('個人種目エントリー（女子用）'!B16="","",'個人種目エントリー（女子用）'!Q16&amp;'個人種目エントリー（女子用）'!R16&amp;'個人種目エントリー（女子用）'!S16)</f>
        <v/>
      </c>
      <c r="S21" s="285">
        <f>IF('個人種目エントリー（女子用）'!$B16=" "," ",'個人種目エントリー（女子用）'!T16)</f>
        <v>0</v>
      </c>
      <c r="T21" s="286" t="s">
        <v>59</v>
      </c>
      <c r="U21" s="278">
        <f>IF('個人種目エントリー（女子用）'!$B16=" "," ",'個人種目エントリー（女子用）'!U16)</f>
        <v>0</v>
      </c>
      <c r="V21" s="286" t="s">
        <v>60</v>
      </c>
      <c r="W21" s="284">
        <f>IF('個人種目エントリー（女子用）'!$B16=" "," ",'個人種目エントリー（女子用）'!V16)</f>
        <v>0</v>
      </c>
      <c r="X21" s="281" t="str">
        <f>IF('個人種目エントリー（女子用）'!B16="","",'個人種目エントリー（女子用）'!W16&amp;'個人種目エントリー（女子用）'!X16&amp;'個人種目エントリー（女子用）'!Y16)</f>
        <v/>
      </c>
      <c r="Y21" s="285">
        <f>IF('個人種目エントリー（女子用）'!$B16=" "," ",'個人種目エントリー（女子用）'!Z16)</f>
        <v>0</v>
      </c>
      <c r="Z21" s="286" t="s">
        <v>59</v>
      </c>
      <c r="AA21" s="278">
        <f>IF('個人種目エントリー（女子用）'!$B16=" "," ",'個人種目エントリー（女子用）'!AA16)</f>
        <v>0</v>
      </c>
      <c r="AB21" s="286" t="s">
        <v>60</v>
      </c>
      <c r="AC21" s="284">
        <f>IF('個人種目エントリー（女子用）'!$B16=" "," ",'個人種目エントリー（女子用）'!AB16)</f>
        <v>0</v>
      </c>
      <c r="AD21" s="287">
        <f t="shared" si="0"/>
        <v>2</v>
      </c>
      <c r="AE21" s="288" t="str">
        <f t="shared" si="4"/>
        <v>2</v>
      </c>
      <c r="AF21" s="288" t="str">
        <f t="shared" si="1"/>
        <v>2</v>
      </c>
      <c r="AG21" s="288" t="str">
        <f t="shared" si="2"/>
        <v>2</v>
      </c>
      <c r="AH21" s="289">
        <f>IF('個人種目エントリー（女子用）'!$B16=" "," ",'個人種目エントリー（女子用）'!AC16)</f>
        <v>0</v>
      </c>
      <c r="AI21" s="291">
        <f>IF('個人種目エントリー（女子用）'!$B16=" "," ",'個人種目エントリー（女子用）'!AD16)</f>
        <v>0</v>
      </c>
      <c r="AJ21" s="254"/>
      <c r="AK21" s="255" t="str">
        <f t="shared" si="5"/>
        <v>子</v>
      </c>
      <c r="AL21" s="690" t="str">
        <f>IF(リレーエントリー女子!F17="","",リレーエントリー女子!C17)</f>
        <v/>
      </c>
      <c r="AM21" s="691"/>
      <c r="AN21" s="692"/>
      <c r="AO21" s="295" t="str">
        <f>IF(リレーエントリー女子!F17="","",LEFT(リレーエントリー女子!D17,1))</f>
        <v/>
      </c>
      <c r="AP21" s="295" t="str">
        <f>IF(リレーエントリー女子!G17="","",リレーエントリー女子!E17)</f>
        <v/>
      </c>
      <c r="AQ21" s="693" t="str">
        <f>IF(リレーエントリー女子!B17="","",リレーエントリー女子!F17&amp;"分"&amp;リレーエントリー女子!G17&amp;"秒"&amp;リレーエントリー女子!H17)</f>
        <v/>
      </c>
      <c r="AR21" s="694"/>
      <c r="AS21" s="694"/>
      <c r="AT21" s="695"/>
      <c r="AU21" s="296" t="str">
        <f>IF(リレーエントリー女子!F17="","",リレーエントリー女子!I17)</f>
        <v/>
      </c>
    </row>
    <row r="22" spans="1:47" ht="14.1" customHeight="1">
      <c r="A22" s="253">
        <v>10</v>
      </c>
      <c r="B22" s="688">
        <f>'個人種目エントリー（女子用）'!B17</f>
        <v>0</v>
      </c>
      <c r="C22" s="689"/>
      <c r="D22" s="275">
        <f>'個人種目エントリー（女子用）'!C17</f>
        <v>0</v>
      </c>
      <c r="E22" s="305" t="str">
        <f>'個人種目エントリー（女子用）'!A17</f>
        <v>女子</v>
      </c>
      <c r="F22" s="276">
        <f>'個人種目エントリー（女子用）'!G17</f>
        <v>0</v>
      </c>
      <c r="G22" s="276">
        <f>'個人種目エントリー（女子用）'!H17</f>
        <v>0</v>
      </c>
      <c r="H22" s="277" t="str">
        <f>IF('個人種目エントリー（女子用）'!B17="","",ASC('個人種目エントリー（女子用）'!D17))</f>
        <v/>
      </c>
      <c r="I22" s="278" t="str">
        <f>IF('個人種目エントリー（女子用）'!B17="","",ASC('個人種目エントリー（女子用）'!E17))</f>
        <v/>
      </c>
      <c r="J22" s="279" t="str">
        <f>IF('個人種目エントリー（女子用）'!B17="","",ASC('個人種目エントリー（女子用）'!F17))</f>
        <v/>
      </c>
      <c r="K22" s="280" t="str">
        <f>IF('個人種目エントリー（女子用）'!B17="","",IF('個人種目エントリー（女子用）'!I17&lt;9,"01",IF('個人種目エントリー（女子用）'!I17&lt;11,"02",IF('個人種目エントリー（女子用）'!I17&lt;13,"03",IF('個人種目エントリー（女子用）'!I17&lt;15,"04",IF('個人種目エントリー（女子用）'!I17&gt;14,"05",""))))))</f>
        <v/>
      </c>
      <c r="L22" s="281" t="str">
        <f>IF('個人種目エントリー（女子用）'!B17="","",'個人種目エントリー（女子用）'!K17&amp;'個人種目エントリー（女子用）'!L17&amp;'個人種目エントリー（女子用）'!M17)</f>
        <v/>
      </c>
      <c r="M22" s="282">
        <f>IF('個人種目エントリー（女子用）'!$B17=" "," ",'個人種目エントリー（女子用）'!N17)</f>
        <v>0</v>
      </c>
      <c r="N22" s="283" t="s">
        <v>59</v>
      </c>
      <c r="O22" s="278">
        <f>IF('個人種目エントリー（女子用）'!$B17=" "," ",'個人種目エントリー（女子用）'!O17)</f>
        <v>0</v>
      </c>
      <c r="P22" s="283" t="s">
        <v>60</v>
      </c>
      <c r="Q22" s="284">
        <f>IF('個人種目エントリー（女子用）'!$B17=" "," ",'個人種目エントリー（女子用）'!P17)</f>
        <v>0</v>
      </c>
      <c r="R22" s="281" t="str">
        <f>IF('個人種目エントリー（女子用）'!B17="","",'個人種目エントリー（女子用）'!Q17&amp;'個人種目エントリー（女子用）'!R17&amp;'個人種目エントリー（女子用）'!S17)</f>
        <v/>
      </c>
      <c r="S22" s="285">
        <f>IF('個人種目エントリー（女子用）'!$B17=" "," ",'個人種目エントリー（女子用）'!T17)</f>
        <v>0</v>
      </c>
      <c r="T22" s="286" t="s">
        <v>59</v>
      </c>
      <c r="U22" s="278">
        <f>IF('個人種目エントリー（女子用）'!$B17=" "," ",'個人種目エントリー（女子用）'!U17)</f>
        <v>0</v>
      </c>
      <c r="V22" s="286" t="s">
        <v>60</v>
      </c>
      <c r="W22" s="284">
        <f>IF('個人種目エントリー（女子用）'!$B17=" "," ",'個人種目エントリー（女子用）'!V17)</f>
        <v>0</v>
      </c>
      <c r="X22" s="281" t="str">
        <f>IF('個人種目エントリー（女子用）'!B17="","",'個人種目エントリー（女子用）'!W17&amp;'個人種目エントリー（女子用）'!X17&amp;'個人種目エントリー（女子用）'!Y17)</f>
        <v/>
      </c>
      <c r="Y22" s="285">
        <f>IF('個人種目エントリー（女子用）'!$B17=" "," ",'個人種目エントリー（女子用）'!Z17)</f>
        <v>0</v>
      </c>
      <c r="Z22" s="286" t="s">
        <v>59</v>
      </c>
      <c r="AA22" s="278">
        <f>IF('個人種目エントリー（女子用）'!$B17=" "," ",'個人種目エントリー（女子用）'!AA17)</f>
        <v>0</v>
      </c>
      <c r="AB22" s="286" t="s">
        <v>60</v>
      </c>
      <c r="AC22" s="284">
        <f>IF('個人種目エントリー（女子用）'!$B17=" "," ",'個人種目エントリー（女子用）'!AB17)</f>
        <v>0</v>
      </c>
      <c r="AD22" s="287">
        <f t="shared" si="0"/>
        <v>2</v>
      </c>
      <c r="AE22" s="288" t="str">
        <f t="shared" si="4"/>
        <v>2</v>
      </c>
      <c r="AF22" s="288" t="str">
        <f t="shared" si="1"/>
        <v>2</v>
      </c>
      <c r="AG22" s="288" t="str">
        <f t="shared" si="2"/>
        <v>2</v>
      </c>
      <c r="AH22" s="289">
        <f>IF('個人種目エントリー（女子用）'!$B17=" "," ",'個人種目エントリー（女子用）'!AC17)</f>
        <v>0</v>
      </c>
      <c r="AI22" s="291">
        <f>IF('個人種目エントリー（女子用）'!$B17=" "," ",'個人種目エントリー（女子用）'!AD17)</f>
        <v>0</v>
      </c>
      <c r="AJ22" s="254"/>
      <c r="AK22" s="255" t="str">
        <f t="shared" si="5"/>
        <v>子</v>
      </c>
      <c r="AL22" s="690" t="str">
        <f>IF(リレーエントリー女子!F18="","",リレーエントリー女子!C18)</f>
        <v/>
      </c>
      <c r="AM22" s="691"/>
      <c r="AN22" s="692"/>
      <c r="AO22" s="295" t="str">
        <f>IF(リレーエントリー女子!F18="","",LEFT(リレーエントリー女子!D18,1))</f>
        <v/>
      </c>
      <c r="AP22" s="295" t="str">
        <f>IF(リレーエントリー女子!G18="","",リレーエントリー女子!E18)</f>
        <v/>
      </c>
      <c r="AQ22" s="693" t="str">
        <f>IF(リレーエントリー女子!B18="","",リレーエントリー女子!F18&amp;"分"&amp;リレーエントリー女子!G18&amp;"秒"&amp;リレーエントリー女子!H18)</f>
        <v/>
      </c>
      <c r="AR22" s="694"/>
      <c r="AS22" s="694"/>
      <c r="AT22" s="695"/>
      <c r="AU22" s="296" t="str">
        <f>IF(リレーエントリー女子!F18="","",リレーエントリー女子!I18)</f>
        <v/>
      </c>
    </row>
    <row r="23" spans="1:47" ht="14.1" customHeight="1">
      <c r="A23" s="253">
        <v>11</v>
      </c>
      <c r="B23" s="688">
        <f>'個人種目エントリー（女子用）'!B18</f>
        <v>0</v>
      </c>
      <c r="C23" s="689"/>
      <c r="D23" s="275">
        <f>'個人種目エントリー（女子用）'!C18</f>
        <v>0</v>
      </c>
      <c r="E23" s="305" t="str">
        <f>'個人種目エントリー（女子用）'!A18</f>
        <v>女子</v>
      </c>
      <c r="F23" s="276">
        <f>'個人種目エントリー（女子用）'!G18</f>
        <v>0</v>
      </c>
      <c r="G23" s="276">
        <f>'個人種目エントリー（女子用）'!H18</f>
        <v>0</v>
      </c>
      <c r="H23" s="277" t="str">
        <f>IF('個人種目エントリー（女子用）'!B18="","",ASC('個人種目エントリー（女子用）'!D18))</f>
        <v/>
      </c>
      <c r="I23" s="278" t="str">
        <f>IF('個人種目エントリー（女子用）'!B18="","",ASC('個人種目エントリー（女子用）'!E18))</f>
        <v/>
      </c>
      <c r="J23" s="279" t="str">
        <f>IF('個人種目エントリー（女子用）'!B18="","",ASC('個人種目エントリー（女子用）'!F18))</f>
        <v/>
      </c>
      <c r="K23" s="280" t="str">
        <f>IF('個人種目エントリー（女子用）'!B18="","",IF('個人種目エントリー（女子用）'!I18&lt;9,"01",IF('個人種目エントリー（女子用）'!I18&lt;11,"02",IF('個人種目エントリー（女子用）'!I18&lt;13,"03",IF('個人種目エントリー（女子用）'!I18&lt;15,"04",IF('個人種目エントリー（女子用）'!I18&gt;14,"05",""))))))</f>
        <v/>
      </c>
      <c r="L23" s="281" t="str">
        <f>IF('個人種目エントリー（女子用）'!B18="","",'個人種目エントリー（女子用）'!K18&amp;'個人種目エントリー（女子用）'!L18&amp;'個人種目エントリー（女子用）'!M18)</f>
        <v/>
      </c>
      <c r="M23" s="282">
        <f>IF('個人種目エントリー（女子用）'!$B18=" "," ",'個人種目エントリー（女子用）'!N18)</f>
        <v>0</v>
      </c>
      <c r="N23" s="283" t="s">
        <v>59</v>
      </c>
      <c r="O23" s="278">
        <f>IF('個人種目エントリー（女子用）'!$B18=" "," ",'個人種目エントリー（女子用）'!O18)</f>
        <v>0</v>
      </c>
      <c r="P23" s="283" t="s">
        <v>60</v>
      </c>
      <c r="Q23" s="284">
        <f>IF('個人種目エントリー（女子用）'!$B18=" "," ",'個人種目エントリー（女子用）'!P18)</f>
        <v>0</v>
      </c>
      <c r="R23" s="281" t="str">
        <f>IF('個人種目エントリー（女子用）'!B18="","",'個人種目エントリー（女子用）'!Q18&amp;'個人種目エントリー（女子用）'!R18&amp;'個人種目エントリー（女子用）'!S18)</f>
        <v/>
      </c>
      <c r="S23" s="285">
        <f>IF('個人種目エントリー（女子用）'!$B18=" "," ",'個人種目エントリー（女子用）'!T18)</f>
        <v>0</v>
      </c>
      <c r="T23" s="286" t="s">
        <v>59</v>
      </c>
      <c r="U23" s="278">
        <f>IF('個人種目エントリー（女子用）'!$B18=" "," ",'個人種目エントリー（女子用）'!U18)</f>
        <v>0</v>
      </c>
      <c r="V23" s="286" t="s">
        <v>60</v>
      </c>
      <c r="W23" s="284">
        <f>IF('個人種目エントリー（女子用）'!$B18=" "," ",'個人種目エントリー（女子用）'!V18)</f>
        <v>0</v>
      </c>
      <c r="X23" s="281" t="str">
        <f>IF('個人種目エントリー（女子用）'!B18="","",'個人種目エントリー（女子用）'!W18&amp;'個人種目エントリー（女子用）'!X18&amp;'個人種目エントリー（女子用）'!Y18)</f>
        <v/>
      </c>
      <c r="Y23" s="285">
        <f>IF('個人種目エントリー（女子用）'!$B18=" "," ",'個人種目エントリー（女子用）'!Z18)</f>
        <v>0</v>
      </c>
      <c r="Z23" s="286" t="s">
        <v>59</v>
      </c>
      <c r="AA23" s="278">
        <f>IF('個人種目エントリー（女子用）'!$B18=" "," ",'個人種目エントリー（女子用）'!AA18)</f>
        <v>0</v>
      </c>
      <c r="AB23" s="286" t="s">
        <v>60</v>
      </c>
      <c r="AC23" s="284">
        <f>IF('個人種目エントリー（女子用）'!$B18=" "," ",'個人種目エントリー（女子用）'!AB18)</f>
        <v>0</v>
      </c>
      <c r="AD23" s="287">
        <f t="shared" si="0"/>
        <v>2</v>
      </c>
      <c r="AE23" s="288" t="str">
        <f t="shared" si="4"/>
        <v>2</v>
      </c>
      <c r="AF23" s="288" t="str">
        <f t="shared" si="1"/>
        <v>2</v>
      </c>
      <c r="AG23" s="288" t="str">
        <f t="shared" si="2"/>
        <v>2</v>
      </c>
      <c r="AH23" s="289">
        <f>IF('個人種目エントリー（女子用）'!$B18=" "," ",'個人種目エントリー（女子用）'!AC18)</f>
        <v>0</v>
      </c>
      <c r="AI23" s="291">
        <f>IF('個人種目エントリー（女子用）'!$B18=" "," ",'個人種目エントリー（女子用）'!AD18)</f>
        <v>0</v>
      </c>
      <c r="AJ23" s="254"/>
      <c r="AK23" s="255" t="str">
        <f t="shared" si="5"/>
        <v>子</v>
      </c>
      <c r="AL23" s="690" t="str">
        <f>IF(リレーエントリー女子!F19="","",リレーエントリー女子!C19)</f>
        <v/>
      </c>
      <c r="AM23" s="691"/>
      <c r="AN23" s="692"/>
      <c r="AO23" s="295" t="str">
        <f>IF(リレーエントリー女子!F19="","",LEFT(リレーエントリー女子!D19,1))</f>
        <v/>
      </c>
      <c r="AP23" s="295" t="str">
        <f>IF(リレーエントリー女子!G19="","",リレーエントリー女子!E19)</f>
        <v/>
      </c>
      <c r="AQ23" s="693" t="str">
        <f>IF(リレーエントリー女子!B19="","",リレーエントリー女子!F19&amp;"分"&amp;リレーエントリー女子!G19&amp;"秒"&amp;リレーエントリー女子!H19)</f>
        <v/>
      </c>
      <c r="AR23" s="694"/>
      <c r="AS23" s="694"/>
      <c r="AT23" s="695"/>
      <c r="AU23" s="296" t="str">
        <f>IF(リレーエントリー女子!F19="","",リレーエントリー女子!I19)</f>
        <v/>
      </c>
    </row>
    <row r="24" spans="1:47" ht="14.1" customHeight="1">
      <c r="A24" s="253">
        <v>12</v>
      </c>
      <c r="B24" s="688">
        <f>'個人種目エントリー（女子用）'!B19</f>
        <v>0</v>
      </c>
      <c r="C24" s="689"/>
      <c r="D24" s="275">
        <f>'個人種目エントリー（女子用）'!C19</f>
        <v>0</v>
      </c>
      <c r="E24" s="305" t="str">
        <f>'個人種目エントリー（女子用）'!A19</f>
        <v>女子</v>
      </c>
      <c r="F24" s="276">
        <f>'個人種目エントリー（女子用）'!G19</f>
        <v>0</v>
      </c>
      <c r="G24" s="276">
        <f>'個人種目エントリー（女子用）'!H19</f>
        <v>0</v>
      </c>
      <c r="H24" s="277" t="str">
        <f>IF('個人種目エントリー（女子用）'!B19="","",ASC('個人種目エントリー（女子用）'!D19))</f>
        <v/>
      </c>
      <c r="I24" s="278" t="str">
        <f>IF('個人種目エントリー（女子用）'!B19="","",ASC('個人種目エントリー（女子用）'!E19))</f>
        <v/>
      </c>
      <c r="J24" s="279" t="str">
        <f>IF('個人種目エントリー（女子用）'!B19="","",ASC('個人種目エントリー（女子用）'!F19))</f>
        <v/>
      </c>
      <c r="K24" s="280" t="str">
        <f>IF('個人種目エントリー（女子用）'!B19="","",IF('個人種目エントリー（女子用）'!I19&lt;9,"01",IF('個人種目エントリー（女子用）'!I19&lt;11,"02",IF('個人種目エントリー（女子用）'!I19&lt;13,"03",IF('個人種目エントリー（女子用）'!I19&lt;15,"04",IF('個人種目エントリー（女子用）'!I19&gt;14,"05",""))))))</f>
        <v/>
      </c>
      <c r="L24" s="281" t="str">
        <f>IF('個人種目エントリー（女子用）'!B19="","",'個人種目エントリー（女子用）'!K19&amp;'個人種目エントリー（女子用）'!L19&amp;'個人種目エントリー（女子用）'!M19)</f>
        <v/>
      </c>
      <c r="M24" s="282">
        <f>IF('個人種目エントリー（女子用）'!$B19=" "," ",'個人種目エントリー（女子用）'!N19)</f>
        <v>0</v>
      </c>
      <c r="N24" s="283" t="s">
        <v>59</v>
      </c>
      <c r="O24" s="278">
        <f>IF('個人種目エントリー（女子用）'!$B19=" "," ",'個人種目エントリー（女子用）'!O19)</f>
        <v>0</v>
      </c>
      <c r="P24" s="283" t="s">
        <v>60</v>
      </c>
      <c r="Q24" s="284">
        <f>IF('個人種目エントリー（女子用）'!$B19=" "," ",'個人種目エントリー（女子用）'!P19)</f>
        <v>0</v>
      </c>
      <c r="R24" s="281" t="str">
        <f>IF('個人種目エントリー（女子用）'!B19="","",'個人種目エントリー（女子用）'!Q19&amp;'個人種目エントリー（女子用）'!R19&amp;'個人種目エントリー（女子用）'!S19)</f>
        <v/>
      </c>
      <c r="S24" s="285">
        <f>IF('個人種目エントリー（女子用）'!$B19=" "," ",'個人種目エントリー（女子用）'!T19)</f>
        <v>0</v>
      </c>
      <c r="T24" s="286" t="s">
        <v>59</v>
      </c>
      <c r="U24" s="278">
        <f>IF('個人種目エントリー（女子用）'!$B19=" "," ",'個人種目エントリー（女子用）'!U19)</f>
        <v>0</v>
      </c>
      <c r="V24" s="286" t="s">
        <v>60</v>
      </c>
      <c r="W24" s="284">
        <f>IF('個人種目エントリー（女子用）'!$B19=" "," ",'個人種目エントリー（女子用）'!V19)</f>
        <v>0</v>
      </c>
      <c r="X24" s="281" t="str">
        <f>IF('個人種目エントリー（女子用）'!B19="","",'個人種目エントリー（女子用）'!W19&amp;'個人種目エントリー（女子用）'!X19&amp;'個人種目エントリー（女子用）'!Y19)</f>
        <v/>
      </c>
      <c r="Y24" s="285">
        <f>IF('個人種目エントリー（女子用）'!$B19=" "," ",'個人種目エントリー（女子用）'!Z19)</f>
        <v>0</v>
      </c>
      <c r="Z24" s="286" t="s">
        <v>59</v>
      </c>
      <c r="AA24" s="278">
        <f>IF('個人種目エントリー（女子用）'!$B19=" "," ",'個人種目エントリー（女子用）'!AA19)</f>
        <v>0</v>
      </c>
      <c r="AB24" s="286" t="s">
        <v>60</v>
      </c>
      <c r="AC24" s="284">
        <f>IF('個人種目エントリー（女子用）'!$B19=" "," ",'個人種目エントリー（女子用）'!AB19)</f>
        <v>0</v>
      </c>
      <c r="AD24" s="287">
        <f t="shared" si="0"/>
        <v>2</v>
      </c>
      <c r="AE24" s="288" t="str">
        <f t="shared" si="4"/>
        <v>2</v>
      </c>
      <c r="AF24" s="288" t="str">
        <f t="shared" si="1"/>
        <v>2</v>
      </c>
      <c r="AG24" s="288" t="str">
        <f t="shared" si="2"/>
        <v>2</v>
      </c>
      <c r="AH24" s="289">
        <f>IF('個人種目エントリー（女子用）'!$B19=" "," ",'個人種目エントリー（女子用）'!AC19)</f>
        <v>0</v>
      </c>
      <c r="AI24" s="291">
        <f>IF('個人種目エントリー（女子用）'!$B19=" "," ",'個人種目エントリー（女子用）'!AD19)</f>
        <v>0</v>
      </c>
      <c r="AJ24" s="254"/>
      <c r="AK24" s="255" t="str">
        <f t="shared" si="5"/>
        <v>子</v>
      </c>
      <c r="AL24" s="690" t="str">
        <f>IF(リレーエントリー女子!F20="","",リレーエントリー女子!C20)</f>
        <v/>
      </c>
      <c r="AM24" s="691"/>
      <c r="AN24" s="692"/>
      <c r="AO24" s="295" t="str">
        <f>IF(リレーエントリー女子!F20="","",LEFT(リレーエントリー女子!D20,1))</f>
        <v/>
      </c>
      <c r="AP24" s="295" t="str">
        <f>IF(リレーエントリー女子!G20="","",リレーエントリー女子!E20)</f>
        <v/>
      </c>
      <c r="AQ24" s="693" t="str">
        <f>IF(リレーエントリー女子!B20="","",リレーエントリー女子!F20&amp;"分"&amp;リレーエントリー女子!G20&amp;"秒"&amp;リレーエントリー女子!H20)</f>
        <v/>
      </c>
      <c r="AR24" s="694"/>
      <c r="AS24" s="694"/>
      <c r="AT24" s="695"/>
      <c r="AU24" s="296" t="str">
        <f>IF(リレーエントリー女子!F20="","",リレーエントリー女子!I20)</f>
        <v/>
      </c>
    </row>
    <row r="25" spans="1:47" ht="14.1" customHeight="1" thickBot="1">
      <c r="A25" s="253">
        <v>13</v>
      </c>
      <c r="B25" s="688">
        <f>'個人種目エントリー（女子用）'!B20</f>
        <v>0</v>
      </c>
      <c r="C25" s="689"/>
      <c r="D25" s="275">
        <f>'個人種目エントリー（女子用）'!C20</f>
        <v>0</v>
      </c>
      <c r="E25" s="305" t="str">
        <f>'個人種目エントリー（女子用）'!A20</f>
        <v>女子</v>
      </c>
      <c r="F25" s="276">
        <f>'個人種目エントリー（女子用）'!G20</f>
        <v>0</v>
      </c>
      <c r="G25" s="276">
        <f>'個人種目エントリー（女子用）'!H20</f>
        <v>0</v>
      </c>
      <c r="H25" s="277" t="str">
        <f>IF('個人種目エントリー（女子用）'!B20="","",ASC('個人種目エントリー（女子用）'!D20))</f>
        <v/>
      </c>
      <c r="I25" s="278" t="str">
        <f>IF('個人種目エントリー（女子用）'!B20="","",ASC('個人種目エントリー（女子用）'!E20))</f>
        <v/>
      </c>
      <c r="J25" s="279" t="str">
        <f>IF('個人種目エントリー（女子用）'!B20="","",ASC('個人種目エントリー（女子用）'!F20))</f>
        <v/>
      </c>
      <c r="K25" s="280" t="str">
        <f>IF('個人種目エントリー（女子用）'!B20="","",IF('個人種目エントリー（女子用）'!I20&lt;9,"01",IF('個人種目エントリー（女子用）'!I20&lt;11,"02",IF('個人種目エントリー（女子用）'!I20&lt;13,"03",IF('個人種目エントリー（女子用）'!I20&lt;15,"04",IF('個人種目エントリー（女子用）'!I20&gt;14,"05",""))))))</f>
        <v/>
      </c>
      <c r="L25" s="281" t="str">
        <f>IF('個人種目エントリー（女子用）'!B20="","",'個人種目エントリー（女子用）'!K20&amp;'個人種目エントリー（女子用）'!L20&amp;'個人種目エントリー（女子用）'!M20)</f>
        <v/>
      </c>
      <c r="M25" s="282">
        <f>IF('個人種目エントリー（女子用）'!$B20=" "," ",'個人種目エントリー（女子用）'!N20)</f>
        <v>0</v>
      </c>
      <c r="N25" s="283" t="s">
        <v>59</v>
      </c>
      <c r="O25" s="278">
        <f>IF('個人種目エントリー（女子用）'!$B20=" "," ",'個人種目エントリー（女子用）'!O20)</f>
        <v>0</v>
      </c>
      <c r="P25" s="283" t="s">
        <v>60</v>
      </c>
      <c r="Q25" s="284">
        <f>IF('個人種目エントリー（女子用）'!$B20=" "," ",'個人種目エントリー（女子用）'!P20)</f>
        <v>0</v>
      </c>
      <c r="R25" s="281" t="str">
        <f>IF('個人種目エントリー（女子用）'!B20="","",'個人種目エントリー（女子用）'!Q20&amp;'個人種目エントリー（女子用）'!R20&amp;'個人種目エントリー（女子用）'!S20)</f>
        <v/>
      </c>
      <c r="S25" s="285">
        <f>IF('個人種目エントリー（女子用）'!$B20=" "," ",'個人種目エントリー（女子用）'!T20)</f>
        <v>0</v>
      </c>
      <c r="T25" s="286" t="s">
        <v>59</v>
      </c>
      <c r="U25" s="278">
        <f>IF('個人種目エントリー（女子用）'!$B20=" "," ",'個人種目エントリー（女子用）'!U20)</f>
        <v>0</v>
      </c>
      <c r="V25" s="286" t="s">
        <v>60</v>
      </c>
      <c r="W25" s="284">
        <f>IF('個人種目エントリー（女子用）'!$B20=" "," ",'個人種目エントリー（女子用）'!V20)</f>
        <v>0</v>
      </c>
      <c r="X25" s="281" t="str">
        <f>IF('個人種目エントリー（女子用）'!B20="","",'個人種目エントリー（女子用）'!W20&amp;'個人種目エントリー（女子用）'!X20&amp;'個人種目エントリー（女子用）'!Y20)</f>
        <v/>
      </c>
      <c r="Y25" s="285">
        <f>IF('個人種目エントリー（女子用）'!$B20=" "," ",'個人種目エントリー（女子用）'!Z20)</f>
        <v>0</v>
      </c>
      <c r="Z25" s="286" t="s">
        <v>59</v>
      </c>
      <c r="AA25" s="278">
        <f>IF('個人種目エントリー（女子用）'!$B20=" "," ",'個人種目エントリー（女子用）'!AA20)</f>
        <v>0</v>
      </c>
      <c r="AB25" s="286" t="s">
        <v>60</v>
      </c>
      <c r="AC25" s="284">
        <f>IF('個人種目エントリー（女子用）'!$B20=" "," ",'個人種目エントリー（女子用）'!AB20)</f>
        <v>0</v>
      </c>
      <c r="AD25" s="287">
        <f t="shared" si="0"/>
        <v>2</v>
      </c>
      <c r="AE25" s="288" t="str">
        <f t="shared" si="4"/>
        <v>2</v>
      </c>
      <c r="AF25" s="288" t="str">
        <f t="shared" si="1"/>
        <v>2</v>
      </c>
      <c r="AG25" s="288" t="str">
        <f t="shared" si="2"/>
        <v>2</v>
      </c>
      <c r="AH25" s="289">
        <f>IF('個人種目エントリー（女子用）'!$B20=" "," ",'個人種目エントリー（女子用）'!AC20)</f>
        <v>0</v>
      </c>
      <c r="AI25" s="291">
        <f>IF('個人種目エントリー（女子用）'!$B20=" "," ",'個人種目エントリー（女子用）'!AD20)</f>
        <v>0</v>
      </c>
      <c r="AJ25" s="254"/>
      <c r="AK25" s="255" t="str">
        <f t="shared" si="5"/>
        <v>子</v>
      </c>
      <c r="AL25" s="707" t="str">
        <f>IF(リレーエントリー女子!F21="","",リレーエントリー女子!C21)</f>
        <v/>
      </c>
      <c r="AM25" s="708"/>
      <c r="AN25" s="709"/>
      <c r="AO25" s="297" t="str">
        <f>IF(リレーエントリー女子!F21="","",LEFT(リレーエントリー女子!D21,1))</f>
        <v/>
      </c>
      <c r="AP25" s="297" t="str">
        <f>IF(リレーエントリー女子!G21="","",リレーエントリー女子!E21)</f>
        <v/>
      </c>
      <c r="AQ25" s="710" t="str">
        <f>IF(リレーエントリー女子!B21="","",リレーエントリー女子!F21&amp;"分"&amp;リレーエントリー女子!G21&amp;"秒"&amp;リレーエントリー女子!H21)</f>
        <v/>
      </c>
      <c r="AR25" s="711"/>
      <c r="AS25" s="711"/>
      <c r="AT25" s="712"/>
      <c r="AU25" s="298" t="str">
        <f>IF(リレーエントリー女子!F21="","",リレーエントリー女子!I21)</f>
        <v/>
      </c>
    </row>
    <row r="26" spans="1:47" ht="14.1" customHeight="1">
      <c r="A26" s="253">
        <v>14</v>
      </c>
      <c r="B26" s="688">
        <f>'個人種目エントリー（女子用）'!B21</f>
        <v>0</v>
      </c>
      <c r="C26" s="689"/>
      <c r="D26" s="275">
        <f>'個人種目エントリー（女子用）'!C21</f>
        <v>0</v>
      </c>
      <c r="E26" s="305" t="str">
        <f>'個人種目エントリー（女子用）'!A21</f>
        <v>女子</v>
      </c>
      <c r="F26" s="276">
        <f>'個人種目エントリー（女子用）'!G21</f>
        <v>0</v>
      </c>
      <c r="G26" s="276">
        <f>'個人種目エントリー（女子用）'!H21</f>
        <v>0</v>
      </c>
      <c r="H26" s="277" t="str">
        <f>IF('個人種目エントリー（女子用）'!B21="","",ASC('個人種目エントリー（女子用）'!D21))</f>
        <v/>
      </c>
      <c r="I26" s="278" t="str">
        <f>IF('個人種目エントリー（女子用）'!B21="","",ASC('個人種目エントリー（女子用）'!E21))</f>
        <v/>
      </c>
      <c r="J26" s="279" t="str">
        <f>IF('個人種目エントリー（女子用）'!B21="","",ASC('個人種目エントリー（女子用）'!F21))</f>
        <v/>
      </c>
      <c r="K26" s="280" t="str">
        <f>IF('個人種目エントリー（女子用）'!B21="","",IF('個人種目エントリー（女子用）'!I21&lt;9,"01",IF('個人種目エントリー（女子用）'!I21&lt;11,"02",IF('個人種目エントリー（女子用）'!I21&lt;13,"03",IF('個人種目エントリー（女子用）'!I21&lt;15,"04",IF('個人種目エントリー（女子用）'!I21&gt;14,"05",""))))))</f>
        <v/>
      </c>
      <c r="L26" s="281" t="str">
        <f>IF('個人種目エントリー（女子用）'!B21="","",'個人種目エントリー（女子用）'!K21&amp;'個人種目エントリー（女子用）'!L21&amp;'個人種目エントリー（女子用）'!M21)</f>
        <v/>
      </c>
      <c r="M26" s="282">
        <f>IF('個人種目エントリー（女子用）'!$B21=" "," ",'個人種目エントリー（女子用）'!N21)</f>
        <v>0</v>
      </c>
      <c r="N26" s="283" t="s">
        <v>59</v>
      </c>
      <c r="O26" s="278">
        <f>IF('個人種目エントリー（女子用）'!$B21=" "," ",'個人種目エントリー（女子用）'!O21)</f>
        <v>0</v>
      </c>
      <c r="P26" s="283" t="s">
        <v>60</v>
      </c>
      <c r="Q26" s="284">
        <f>IF('個人種目エントリー（女子用）'!$B21=" "," ",'個人種目エントリー（女子用）'!P21)</f>
        <v>0</v>
      </c>
      <c r="R26" s="281" t="str">
        <f>IF('個人種目エントリー（女子用）'!B21="","",'個人種目エントリー（女子用）'!Q21&amp;'個人種目エントリー（女子用）'!R21&amp;'個人種目エントリー（女子用）'!S21)</f>
        <v/>
      </c>
      <c r="S26" s="285">
        <f>IF('個人種目エントリー（女子用）'!$B21=" "," ",'個人種目エントリー（女子用）'!T21)</f>
        <v>0</v>
      </c>
      <c r="T26" s="286" t="s">
        <v>59</v>
      </c>
      <c r="U26" s="278">
        <f>IF('個人種目エントリー（女子用）'!$B21=" "," ",'個人種目エントリー（女子用）'!U21)</f>
        <v>0</v>
      </c>
      <c r="V26" s="286" t="s">
        <v>60</v>
      </c>
      <c r="W26" s="284">
        <f>IF('個人種目エントリー（女子用）'!$B21=" "," ",'個人種目エントリー（女子用）'!V21)</f>
        <v>0</v>
      </c>
      <c r="X26" s="281" t="str">
        <f>IF('個人種目エントリー（女子用）'!B21="","",'個人種目エントリー（女子用）'!W21&amp;'個人種目エントリー（女子用）'!X21&amp;'個人種目エントリー（女子用）'!Y21)</f>
        <v/>
      </c>
      <c r="Y26" s="285">
        <f>IF('個人種目エントリー（女子用）'!$B21=" "," ",'個人種目エントリー（女子用）'!Z21)</f>
        <v>0</v>
      </c>
      <c r="Z26" s="286" t="s">
        <v>59</v>
      </c>
      <c r="AA26" s="278">
        <f>IF('個人種目エントリー（女子用）'!$B21=" "," ",'個人種目エントリー（女子用）'!AA21)</f>
        <v>0</v>
      </c>
      <c r="AB26" s="286" t="s">
        <v>60</v>
      </c>
      <c r="AC26" s="284">
        <f>IF('個人種目エントリー（女子用）'!$B21=" "," ",'個人種目エントリー（女子用）'!AB21)</f>
        <v>0</v>
      </c>
      <c r="AD26" s="287">
        <f t="shared" si="0"/>
        <v>2</v>
      </c>
      <c r="AE26" s="288" t="str">
        <f t="shared" si="4"/>
        <v>2</v>
      </c>
      <c r="AF26" s="288" t="str">
        <f t="shared" si="1"/>
        <v>2</v>
      </c>
      <c r="AG26" s="288" t="str">
        <f t="shared" si="2"/>
        <v>2</v>
      </c>
      <c r="AH26" s="289">
        <f>IF('個人種目エントリー（女子用）'!$B21=" "," ",'個人種目エントリー（女子用）'!AC21)</f>
        <v>0</v>
      </c>
      <c r="AI26" s="291">
        <f>IF('個人種目エントリー（女子用）'!$B21=" "," ",'個人種目エントリー（女子用）'!AD21)</f>
        <v>0</v>
      </c>
      <c r="AJ26" s="254"/>
      <c r="AK26" s="219"/>
      <c r="AL26" s="219"/>
      <c r="AM26" s="219"/>
      <c r="AN26" s="219"/>
      <c r="AO26" s="219"/>
      <c r="AP26" s="219"/>
      <c r="AQ26" s="219"/>
      <c r="AR26" s="219"/>
      <c r="AS26" s="219"/>
      <c r="AT26" s="219"/>
    </row>
    <row r="27" spans="1:47" ht="14.1" customHeight="1">
      <c r="A27" s="253">
        <v>15</v>
      </c>
      <c r="B27" s="688">
        <f>'個人種目エントリー（女子用）'!B22</f>
        <v>0</v>
      </c>
      <c r="C27" s="689"/>
      <c r="D27" s="275">
        <f>'個人種目エントリー（女子用）'!C22</f>
        <v>0</v>
      </c>
      <c r="E27" s="305" t="str">
        <f>'個人種目エントリー（女子用）'!A22</f>
        <v>女子</v>
      </c>
      <c r="F27" s="276">
        <f>'個人種目エントリー（女子用）'!G22</f>
        <v>0</v>
      </c>
      <c r="G27" s="276">
        <f>'個人種目エントリー（女子用）'!H22</f>
        <v>0</v>
      </c>
      <c r="H27" s="277" t="str">
        <f>IF('個人種目エントリー（女子用）'!B22="","",ASC('個人種目エントリー（女子用）'!D22))</f>
        <v/>
      </c>
      <c r="I27" s="278" t="str">
        <f>IF('個人種目エントリー（女子用）'!B22="","",ASC('個人種目エントリー（女子用）'!E22))</f>
        <v/>
      </c>
      <c r="J27" s="279" t="str">
        <f>IF('個人種目エントリー（女子用）'!B22="","",ASC('個人種目エントリー（女子用）'!F22))</f>
        <v/>
      </c>
      <c r="K27" s="280" t="str">
        <f>IF('個人種目エントリー（女子用）'!B22="","",IF('個人種目エントリー（女子用）'!I22&lt;9,"01",IF('個人種目エントリー（女子用）'!I22&lt;11,"02",IF('個人種目エントリー（女子用）'!I22&lt;13,"03",IF('個人種目エントリー（女子用）'!I22&lt;15,"04",IF('個人種目エントリー（女子用）'!I22&gt;14,"05",""))))))</f>
        <v/>
      </c>
      <c r="L27" s="281" t="str">
        <f>IF('個人種目エントリー（女子用）'!B22="","",'個人種目エントリー（女子用）'!K22&amp;'個人種目エントリー（女子用）'!L22&amp;'個人種目エントリー（女子用）'!M22)</f>
        <v/>
      </c>
      <c r="M27" s="282">
        <f>IF('個人種目エントリー（女子用）'!$B22=" "," ",'個人種目エントリー（女子用）'!N22)</f>
        <v>0</v>
      </c>
      <c r="N27" s="283" t="s">
        <v>59</v>
      </c>
      <c r="O27" s="278">
        <f>IF('個人種目エントリー（女子用）'!$B22=" "," ",'個人種目エントリー（女子用）'!O22)</f>
        <v>0</v>
      </c>
      <c r="P27" s="283" t="s">
        <v>60</v>
      </c>
      <c r="Q27" s="284">
        <f>IF('個人種目エントリー（女子用）'!$B22=" "," ",'個人種目エントリー（女子用）'!P22)</f>
        <v>0</v>
      </c>
      <c r="R27" s="281" t="str">
        <f>IF('個人種目エントリー（女子用）'!B22="","",'個人種目エントリー（女子用）'!Q22&amp;'個人種目エントリー（女子用）'!R22&amp;'個人種目エントリー（女子用）'!S22)</f>
        <v/>
      </c>
      <c r="S27" s="285">
        <f>IF('個人種目エントリー（女子用）'!$B22=" "," ",'個人種目エントリー（女子用）'!T22)</f>
        <v>0</v>
      </c>
      <c r="T27" s="286" t="s">
        <v>59</v>
      </c>
      <c r="U27" s="278">
        <f>IF('個人種目エントリー（女子用）'!$B22=" "," ",'個人種目エントリー（女子用）'!U22)</f>
        <v>0</v>
      </c>
      <c r="V27" s="286" t="s">
        <v>60</v>
      </c>
      <c r="W27" s="284">
        <f>IF('個人種目エントリー（女子用）'!$B22=" "," ",'個人種目エントリー（女子用）'!V22)</f>
        <v>0</v>
      </c>
      <c r="X27" s="281" t="str">
        <f>IF('個人種目エントリー（女子用）'!B22="","",'個人種目エントリー（女子用）'!W22&amp;'個人種目エントリー（女子用）'!X22&amp;'個人種目エントリー（女子用）'!Y22)</f>
        <v/>
      </c>
      <c r="Y27" s="285">
        <f>IF('個人種目エントリー（女子用）'!$B22=" "," ",'個人種目エントリー（女子用）'!Z22)</f>
        <v>0</v>
      </c>
      <c r="Z27" s="286" t="s">
        <v>59</v>
      </c>
      <c r="AA27" s="278">
        <f>IF('個人種目エントリー（女子用）'!$B22=" "," ",'個人種目エントリー（女子用）'!AA22)</f>
        <v>0</v>
      </c>
      <c r="AB27" s="286" t="s">
        <v>60</v>
      </c>
      <c r="AC27" s="284">
        <f>IF('個人種目エントリー（女子用）'!$B22=" "," ",'個人種目エントリー（女子用）'!AB22)</f>
        <v>0</v>
      </c>
      <c r="AD27" s="287">
        <f t="shared" si="0"/>
        <v>2</v>
      </c>
      <c r="AE27" s="288" t="str">
        <f t="shared" si="4"/>
        <v>2</v>
      </c>
      <c r="AF27" s="288" t="str">
        <f t="shared" si="1"/>
        <v>2</v>
      </c>
      <c r="AG27" s="288" t="str">
        <f t="shared" si="2"/>
        <v>2</v>
      </c>
      <c r="AH27" s="289">
        <f>IF('個人種目エントリー（女子用）'!$B22=" "," ",'個人種目エントリー（女子用）'!AC22)</f>
        <v>0</v>
      </c>
      <c r="AI27" s="291">
        <f>IF('個人種目エントリー（女子用）'!$B22=" "," ",'個人種目エントリー（女子用）'!AD22)</f>
        <v>0</v>
      </c>
      <c r="AJ27" s="254"/>
      <c r="AK27" s="219"/>
      <c r="AL27" s="219"/>
      <c r="AM27" s="219"/>
      <c r="AN27" s="219"/>
      <c r="AO27" s="219"/>
      <c r="AP27" s="219"/>
      <c r="AQ27" s="219"/>
      <c r="AR27" s="219"/>
      <c r="AS27" s="219"/>
      <c r="AT27" s="219"/>
    </row>
    <row r="28" spans="1:47" ht="14.1" customHeight="1">
      <c r="A28" s="253">
        <v>16</v>
      </c>
      <c r="B28" s="688">
        <f>'個人種目エントリー（女子用）'!B23</f>
        <v>0</v>
      </c>
      <c r="C28" s="689"/>
      <c r="D28" s="275">
        <f>'個人種目エントリー（女子用）'!C23</f>
        <v>0</v>
      </c>
      <c r="E28" s="305" t="str">
        <f>'個人種目エントリー（女子用）'!A23</f>
        <v>女子</v>
      </c>
      <c r="F28" s="276">
        <f>'個人種目エントリー（女子用）'!G23</f>
        <v>0</v>
      </c>
      <c r="G28" s="276">
        <f>'個人種目エントリー（女子用）'!H23</f>
        <v>0</v>
      </c>
      <c r="H28" s="277" t="str">
        <f>IF('個人種目エントリー（女子用）'!B23="","",ASC('個人種目エントリー（女子用）'!D23))</f>
        <v/>
      </c>
      <c r="I28" s="278" t="str">
        <f>IF('個人種目エントリー（女子用）'!B23="","",ASC('個人種目エントリー（女子用）'!E23))</f>
        <v/>
      </c>
      <c r="J28" s="279" t="str">
        <f>IF('個人種目エントリー（女子用）'!B23="","",ASC('個人種目エントリー（女子用）'!F23))</f>
        <v/>
      </c>
      <c r="K28" s="280" t="str">
        <f>IF('個人種目エントリー（女子用）'!B23="","",IF('個人種目エントリー（女子用）'!I23&lt;9,"01",IF('個人種目エントリー（女子用）'!I23&lt;11,"02",IF('個人種目エントリー（女子用）'!I23&lt;13,"03",IF('個人種目エントリー（女子用）'!I23&lt;15,"04",IF('個人種目エントリー（女子用）'!I23&gt;14,"05",""))))))</f>
        <v/>
      </c>
      <c r="L28" s="281" t="str">
        <f>IF('個人種目エントリー（女子用）'!B23="","",'個人種目エントリー（女子用）'!K23&amp;'個人種目エントリー（女子用）'!L23&amp;'個人種目エントリー（女子用）'!M23)</f>
        <v/>
      </c>
      <c r="M28" s="282">
        <f>IF('個人種目エントリー（女子用）'!$B23=" "," ",'個人種目エントリー（女子用）'!N23)</f>
        <v>0</v>
      </c>
      <c r="N28" s="283" t="s">
        <v>59</v>
      </c>
      <c r="O28" s="278">
        <f>IF('個人種目エントリー（女子用）'!$B23=" "," ",'個人種目エントリー（女子用）'!O23)</f>
        <v>0</v>
      </c>
      <c r="P28" s="283" t="s">
        <v>60</v>
      </c>
      <c r="Q28" s="284">
        <f>IF('個人種目エントリー（女子用）'!$B23=" "," ",'個人種目エントリー（女子用）'!P23)</f>
        <v>0</v>
      </c>
      <c r="R28" s="281" t="str">
        <f>IF('個人種目エントリー（女子用）'!B23="","",'個人種目エントリー（女子用）'!Q23&amp;'個人種目エントリー（女子用）'!R23&amp;'個人種目エントリー（女子用）'!S23)</f>
        <v/>
      </c>
      <c r="S28" s="285">
        <f>IF('個人種目エントリー（女子用）'!$B23=" "," ",'個人種目エントリー（女子用）'!T23)</f>
        <v>0</v>
      </c>
      <c r="T28" s="286" t="s">
        <v>59</v>
      </c>
      <c r="U28" s="278">
        <f>IF('個人種目エントリー（女子用）'!$B23=" "," ",'個人種目エントリー（女子用）'!U23)</f>
        <v>0</v>
      </c>
      <c r="V28" s="286" t="s">
        <v>60</v>
      </c>
      <c r="W28" s="284">
        <f>IF('個人種目エントリー（女子用）'!$B23=" "," ",'個人種目エントリー（女子用）'!V23)</f>
        <v>0</v>
      </c>
      <c r="X28" s="281" t="str">
        <f>IF('個人種目エントリー（女子用）'!B23="","",'個人種目エントリー（女子用）'!W23&amp;'個人種目エントリー（女子用）'!X23&amp;'個人種目エントリー（女子用）'!Y23)</f>
        <v/>
      </c>
      <c r="Y28" s="285">
        <f>IF('個人種目エントリー（女子用）'!$B23=" "," ",'個人種目エントリー（女子用）'!Z23)</f>
        <v>0</v>
      </c>
      <c r="Z28" s="286" t="s">
        <v>59</v>
      </c>
      <c r="AA28" s="278">
        <f>IF('個人種目エントリー（女子用）'!$B23=" "," ",'個人種目エントリー（女子用）'!AA23)</f>
        <v>0</v>
      </c>
      <c r="AB28" s="286" t="s">
        <v>60</v>
      </c>
      <c r="AC28" s="284">
        <f>IF('個人種目エントリー（女子用）'!$B23=" "," ",'個人種目エントリー（女子用）'!AB23)</f>
        <v>0</v>
      </c>
      <c r="AD28" s="287">
        <f t="shared" si="0"/>
        <v>2</v>
      </c>
      <c r="AE28" s="288" t="str">
        <f t="shared" si="4"/>
        <v>2</v>
      </c>
      <c r="AF28" s="288" t="str">
        <f t="shared" si="1"/>
        <v>2</v>
      </c>
      <c r="AG28" s="288" t="str">
        <f t="shared" si="2"/>
        <v>2</v>
      </c>
      <c r="AH28" s="289">
        <f>IF('個人種目エントリー（女子用）'!$B23=" "," ",'個人種目エントリー（女子用）'!AC23)</f>
        <v>0</v>
      </c>
      <c r="AI28" s="291">
        <f>IF('個人種目エントリー（女子用）'!$B23=" "," ",'個人種目エントリー（女子用）'!AD23)</f>
        <v>0</v>
      </c>
      <c r="AJ28" s="254"/>
      <c r="AK28" s="219"/>
      <c r="AL28" s="219"/>
      <c r="AM28" s="219"/>
      <c r="AN28" s="219"/>
      <c r="AO28" s="219"/>
      <c r="AP28" s="219"/>
      <c r="AQ28" s="219"/>
      <c r="AR28" s="219"/>
      <c r="AS28" s="219"/>
      <c r="AT28" s="219"/>
    </row>
    <row r="29" spans="1:47" ht="14.1" customHeight="1">
      <c r="A29" s="253">
        <v>17</v>
      </c>
      <c r="B29" s="688">
        <f>'個人種目エントリー（女子用）'!B24</f>
        <v>0</v>
      </c>
      <c r="C29" s="689"/>
      <c r="D29" s="275">
        <f>'個人種目エントリー（女子用）'!C24</f>
        <v>0</v>
      </c>
      <c r="E29" s="305" t="str">
        <f>'個人種目エントリー（女子用）'!A24</f>
        <v>女子</v>
      </c>
      <c r="F29" s="276">
        <f>'個人種目エントリー（女子用）'!G24</f>
        <v>0</v>
      </c>
      <c r="G29" s="276">
        <f>'個人種目エントリー（女子用）'!H24</f>
        <v>0</v>
      </c>
      <c r="H29" s="277" t="str">
        <f>IF('個人種目エントリー（女子用）'!B24="","",ASC('個人種目エントリー（女子用）'!D24))</f>
        <v/>
      </c>
      <c r="I29" s="278" t="str">
        <f>IF('個人種目エントリー（女子用）'!B24="","",ASC('個人種目エントリー（女子用）'!E24))</f>
        <v/>
      </c>
      <c r="J29" s="279" t="str">
        <f>IF('個人種目エントリー（女子用）'!B24="","",ASC('個人種目エントリー（女子用）'!F24))</f>
        <v/>
      </c>
      <c r="K29" s="280" t="str">
        <f>IF('個人種目エントリー（女子用）'!B24="","",IF('個人種目エントリー（女子用）'!I24&lt;9,"01",IF('個人種目エントリー（女子用）'!I24&lt;11,"02",IF('個人種目エントリー（女子用）'!I24&lt;13,"03",IF('個人種目エントリー（女子用）'!I24&lt;15,"04",IF('個人種目エントリー（女子用）'!I24&gt;14,"05",""))))))</f>
        <v/>
      </c>
      <c r="L29" s="281" t="str">
        <f>IF('個人種目エントリー（女子用）'!B24="","",'個人種目エントリー（女子用）'!K24&amp;'個人種目エントリー（女子用）'!L24&amp;'個人種目エントリー（女子用）'!M24)</f>
        <v/>
      </c>
      <c r="M29" s="282">
        <f>IF('個人種目エントリー（女子用）'!$B24=" "," ",'個人種目エントリー（女子用）'!N24)</f>
        <v>0</v>
      </c>
      <c r="N29" s="283" t="s">
        <v>59</v>
      </c>
      <c r="O29" s="278">
        <f>IF('個人種目エントリー（女子用）'!$B24=" "," ",'個人種目エントリー（女子用）'!O24)</f>
        <v>0</v>
      </c>
      <c r="P29" s="283" t="s">
        <v>60</v>
      </c>
      <c r="Q29" s="284">
        <f>IF('個人種目エントリー（女子用）'!$B24=" "," ",'個人種目エントリー（女子用）'!P24)</f>
        <v>0</v>
      </c>
      <c r="R29" s="281" t="str">
        <f>IF('個人種目エントリー（女子用）'!B24="","",'個人種目エントリー（女子用）'!Q24&amp;'個人種目エントリー（女子用）'!R24&amp;'個人種目エントリー（女子用）'!S24)</f>
        <v/>
      </c>
      <c r="S29" s="285">
        <f>IF('個人種目エントリー（女子用）'!$B24=" "," ",'個人種目エントリー（女子用）'!T24)</f>
        <v>0</v>
      </c>
      <c r="T29" s="286" t="s">
        <v>59</v>
      </c>
      <c r="U29" s="278">
        <f>IF('個人種目エントリー（女子用）'!$B24=" "," ",'個人種目エントリー（女子用）'!U24)</f>
        <v>0</v>
      </c>
      <c r="V29" s="286" t="s">
        <v>60</v>
      </c>
      <c r="W29" s="284">
        <f>IF('個人種目エントリー（女子用）'!$B24=" "," ",'個人種目エントリー（女子用）'!V24)</f>
        <v>0</v>
      </c>
      <c r="X29" s="281" t="str">
        <f>IF('個人種目エントリー（女子用）'!B24="","",'個人種目エントリー（女子用）'!W24&amp;'個人種目エントリー（女子用）'!X24&amp;'個人種目エントリー（女子用）'!Y24)</f>
        <v/>
      </c>
      <c r="Y29" s="285">
        <f>IF('個人種目エントリー（女子用）'!$B24=" "," ",'個人種目エントリー（女子用）'!Z24)</f>
        <v>0</v>
      </c>
      <c r="Z29" s="286" t="s">
        <v>59</v>
      </c>
      <c r="AA29" s="278">
        <f>IF('個人種目エントリー（女子用）'!$B24=" "," ",'個人種目エントリー（女子用）'!AA24)</f>
        <v>0</v>
      </c>
      <c r="AB29" s="286" t="s">
        <v>60</v>
      </c>
      <c r="AC29" s="284">
        <f>IF('個人種目エントリー（女子用）'!$B24=" "," ",'個人種目エントリー（女子用）'!AB24)</f>
        <v>0</v>
      </c>
      <c r="AD29" s="287">
        <f t="shared" si="0"/>
        <v>2</v>
      </c>
      <c r="AE29" s="288" t="str">
        <f t="shared" si="4"/>
        <v>2</v>
      </c>
      <c r="AF29" s="288" t="str">
        <f t="shared" si="1"/>
        <v>2</v>
      </c>
      <c r="AG29" s="288" t="str">
        <f t="shared" si="2"/>
        <v>2</v>
      </c>
      <c r="AH29" s="289">
        <f>IF('個人種目エントリー（女子用）'!$B24=" "," ",'個人種目エントリー（女子用）'!AC24)</f>
        <v>0</v>
      </c>
      <c r="AI29" s="291">
        <f>IF('個人種目エントリー（女子用）'!$B24=" "," ",'個人種目エントリー（女子用）'!AD24)</f>
        <v>0</v>
      </c>
      <c r="AJ29" s="254"/>
      <c r="AK29" s="219"/>
      <c r="AL29" s="219" t="s">
        <v>219</v>
      </c>
      <c r="AM29" s="219"/>
      <c r="AN29" s="219"/>
      <c r="AO29" s="219"/>
      <c r="AP29" s="219"/>
      <c r="AQ29" s="219" t="s">
        <v>122</v>
      </c>
      <c r="AR29" s="219">
        <f>SUM(AO32:AO35,AT32:AT35)</f>
        <v>0</v>
      </c>
      <c r="AS29" s="219"/>
      <c r="AT29" s="219"/>
    </row>
    <row r="30" spans="1:47" ht="14.1" customHeight="1">
      <c r="A30" s="253">
        <v>18</v>
      </c>
      <c r="B30" s="688">
        <f>'個人種目エントリー（女子用）'!B25</f>
        <v>0</v>
      </c>
      <c r="C30" s="689"/>
      <c r="D30" s="275">
        <f>'個人種目エントリー（女子用）'!C25</f>
        <v>0</v>
      </c>
      <c r="E30" s="305" t="str">
        <f>'個人種目エントリー（女子用）'!A25</f>
        <v>女子</v>
      </c>
      <c r="F30" s="276">
        <f>'個人種目エントリー（女子用）'!G25</f>
        <v>0</v>
      </c>
      <c r="G30" s="276">
        <f>'個人種目エントリー（女子用）'!H25</f>
        <v>0</v>
      </c>
      <c r="H30" s="277" t="str">
        <f>IF('個人種目エントリー（女子用）'!B25="","",ASC('個人種目エントリー（女子用）'!D25))</f>
        <v/>
      </c>
      <c r="I30" s="278" t="str">
        <f>IF('個人種目エントリー（女子用）'!B25="","",ASC('個人種目エントリー（女子用）'!E25))</f>
        <v/>
      </c>
      <c r="J30" s="279" t="str">
        <f>IF('個人種目エントリー（女子用）'!B25="","",ASC('個人種目エントリー（女子用）'!F25))</f>
        <v/>
      </c>
      <c r="K30" s="280" t="str">
        <f>IF('個人種目エントリー（女子用）'!B25="","",IF('個人種目エントリー（女子用）'!I25&lt;9,"01",IF('個人種目エントリー（女子用）'!I25&lt;11,"02",IF('個人種目エントリー（女子用）'!I25&lt;13,"03",IF('個人種目エントリー（女子用）'!I25&lt;15,"04",IF('個人種目エントリー（女子用）'!I25&gt;14,"05",""))))))</f>
        <v/>
      </c>
      <c r="L30" s="281" t="str">
        <f>IF('個人種目エントリー（女子用）'!B25="","",'個人種目エントリー（女子用）'!K25&amp;'個人種目エントリー（女子用）'!L25&amp;'個人種目エントリー（女子用）'!M25)</f>
        <v/>
      </c>
      <c r="M30" s="282">
        <f>IF('個人種目エントリー（女子用）'!$B25=" "," ",'個人種目エントリー（女子用）'!N25)</f>
        <v>0</v>
      </c>
      <c r="N30" s="283" t="s">
        <v>59</v>
      </c>
      <c r="O30" s="278">
        <f>IF('個人種目エントリー（女子用）'!$B25=" "," ",'個人種目エントリー（女子用）'!O25)</f>
        <v>0</v>
      </c>
      <c r="P30" s="283" t="s">
        <v>60</v>
      </c>
      <c r="Q30" s="284">
        <f>IF('個人種目エントリー（女子用）'!$B25=" "," ",'個人種目エントリー（女子用）'!P25)</f>
        <v>0</v>
      </c>
      <c r="R30" s="281" t="str">
        <f>IF('個人種目エントリー（女子用）'!B25="","",'個人種目エントリー（女子用）'!Q25&amp;'個人種目エントリー（女子用）'!R25&amp;'個人種目エントリー（女子用）'!S25)</f>
        <v/>
      </c>
      <c r="S30" s="285">
        <f>IF('個人種目エントリー（女子用）'!$B25=" "," ",'個人種目エントリー（女子用）'!T25)</f>
        <v>0</v>
      </c>
      <c r="T30" s="286" t="s">
        <v>59</v>
      </c>
      <c r="U30" s="278">
        <f>IF('個人種目エントリー（女子用）'!$B25=" "," ",'個人種目エントリー（女子用）'!U25)</f>
        <v>0</v>
      </c>
      <c r="V30" s="286" t="s">
        <v>60</v>
      </c>
      <c r="W30" s="284">
        <f>IF('個人種目エントリー（女子用）'!$B25=" "," ",'個人種目エントリー（女子用）'!V25)</f>
        <v>0</v>
      </c>
      <c r="X30" s="281" t="str">
        <f>IF('個人種目エントリー（女子用）'!B25="","",'個人種目エントリー（女子用）'!W25&amp;'個人種目エントリー（女子用）'!X25&amp;'個人種目エントリー（女子用）'!Y25)</f>
        <v/>
      </c>
      <c r="Y30" s="285">
        <f>IF('個人種目エントリー（女子用）'!$B25=" "," ",'個人種目エントリー（女子用）'!Z25)</f>
        <v>0</v>
      </c>
      <c r="Z30" s="286" t="s">
        <v>59</v>
      </c>
      <c r="AA30" s="278">
        <f>IF('個人種目エントリー（女子用）'!$B25=" "," ",'個人種目エントリー（女子用）'!AA25)</f>
        <v>0</v>
      </c>
      <c r="AB30" s="286" t="s">
        <v>60</v>
      </c>
      <c r="AC30" s="284">
        <f>IF('個人種目エントリー（女子用）'!$B25=" "," ",'個人種目エントリー（女子用）'!AB25)</f>
        <v>0</v>
      </c>
      <c r="AD30" s="287">
        <f t="shared" si="0"/>
        <v>2</v>
      </c>
      <c r="AE30" s="288" t="str">
        <f t="shared" si="4"/>
        <v>2</v>
      </c>
      <c r="AF30" s="288" t="str">
        <f t="shared" si="1"/>
        <v>2</v>
      </c>
      <c r="AG30" s="288" t="str">
        <f t="shared" si="2"/>
        <v>2</v>
      </c>
      <c r="AH30" s="289">
        <f>IF('個人種目エントリー（女子用）'!$B25=" "," ",'個人種目エントリー（女子用）'!AC25)</f>
        <v>0</v>
      </c>
      <c r="AI30" s="291">
        <f>IF('個人種目エントリー（女子用）'!$B25=" "," ",'個人種目エントリー（女子用）'!AD25)</f>
        <v>0</v>
      </c>
      <c r="AJ30" s="254"/>
      <c r="AK30" s="219"/>
      <c r="AL30" s="219"/>
      <c r="AM30" s="219"/>
      <c r="AN30" s="219"/>
      <c r="AO30" s="219"/>
      <c r="AP30" s="219"/>
      <c r="AQ30" s="219"/>
      <c r="AR30" s="219"/>
      <c r="AS30" s="219"/>
      <c r="AT30" s="219"/>
    </row>
    <row r="31" spans="1:47" ht="14.1" customHeight="1">
      <c r="A31" s="253">
        <v>19</v>
      </c>
      <c r="B31" s="688">
        <f>'個人種目エントリー（女子用）'!B26</f>
        <v>0</v>
      </c>
      <c r="C31" s="689"/>
      <c r="D31" s="275">
        <f>'個人種目エントリー（女子用）'!C26</f>
        <v>0</v>
      </c>
      <c r="E31" s="305" t="str">
        <f>'個人種目エントリー（女子用）'!A26</f>
        <v>女子</v>
      </c>
      <c r="F31" s="276">
        <f>'個人種目エントリー（女子用）'!G26</f>
        <v>0</v>
      </c>
      <c r="G31" s="276">
        <f>'個人種目エントリー（女子用）'!H26</f>
        <v>0</v>
      </c>
      <c r="H31" s="277" t="str">
        <f>IF('個人種目エントリー（女子用）'!B26="","",ASC('個人種目エントリー（女子用）'!D26))</f>
        <v/>
      </c>
      <c r="I31" s="278" t="str">
        <f>IF('個人種目エントリー（女子用）'!B26="","",ASC('個人種目エントリー（女子用）'!E26))</f>
        <v/>
      </c>
      <c r="J31" s="279" t="str">
        <f>IF('個人種目エントリー（女子用）'!B26="","",ASC('個人種目エントリー（女子用）'!F26))</f>
        <v/>
      </c>
      <c r="K31" s="280" t="str">
        <f>IF('個人種目エントリー（女子用）'!B26="","",IF('個人種目エントリー（女子用）'!I26&lt;9,"01",IF('個人種目エントリー（女子用）'!I26&lt;11,"02",IF('個人種目エントリー（女子用）'!I26&lt;13,"03",IF('個人種目エントリー（女子用）'!I26&lt;15,"04",IF('個人種目エントリー（女子用）'!I26&gt;14,"05",""))))))</f>
        <v/>
      </c>
      <c r="L31" s="281" t="str">
        <f>IF('個人種目エントリー（女子用）'!B26="","",'個人種目エントリー（女子用）'!K26&amp;'個人種目エントリー（女子用）'!L26&amp;'個人種目エントリー（女子用）'!M26)</f>
        <v/>
      </c>
      <c r="M31" s="282">
        <f>IF('個人種目エントリー（女子用）'!$B26=" "," ",'個人種目エントリー（女子用）'!N26)</f>
        <v>0</v>
      </c>
      <c r="N31" s="283" t="s">
        <v>59</v>
      </c>
      <c r="O31" s="278">
        <f>IF('個人種目エントリー（女子用）'!$B26=" "," ",'個人種目エントリー（女子用）'!O26)</f>
        <v>0</v>
      </c>
      <c r="P31" s="283" t="s">
        <v>60</v>
      </c>
      <c r="Q31" s="284">
        <f>IF('個人種目エントリー（女子用）'!$B26=" "," ",'個人種目エントリー（女子用）'!P26)</f>
        <v>0</v>
      </c>
      <c r="R31" s="281" t="str">
        <f>IF('個人種目エントリー（女子用）'!B26="","",'個人種目エントリー（女子用）'!Q26&amp;'個人種目エントリー（女子用）'!R26&amp;'個人種目エントリー（女子用）'!S26)</f>
        <v/>
      </c>
      <c r="S31" s="285">
        <f>IF('個人種目エントリー（女子用）'!$B26=" "," ",'個人種目エントリー（女子用）'!T26)</f>
        <v>0</v>
      </c>
      <c r="T31" s="286" t="s">
        <v>59</v>
      </c>
      <c r="U31" s="278">
        <f>IF('個人種目エントリー（女子用）'!$B26=" "," ",'個人種目エントリー（女子用）'!U26)</f>
        <v>0</v>
      </c>
      <c r="V31" s="286" t="s">
        <v>60</v>
      </c>
      <c r="W31" s="284">
        <f>IF('個人種目エントリー（女子用）'!$B26=" "," ",'個人種目エントリー（女子用）'!V26)</f>
        <v>0</v>
      </c>
      <c r="X31" s="281" t="str">
        <f>IF('個人種目エントリー（女子用）'!B26="","",'個人種目エントリー（女子用）'!W26&amp;'個人種目エントリー（女子用）'!X26&amp;'個人種目エントリー（女子用）'!Y26)</f>
        <v/>
      </c>
      <c r="Y31" s="285">
        <f>IF('個人種目エントリー（女子用）'!$B26=" "," ",'個人種目エントリー（女子用）'!Z26)</f>
        <v>0</v>
      </c>
      <c r="Z31" s="286" t="s">
        <v>59</v>
      </c>
      <c r="AA31" s="278">
        <f>IF('個人種目エントリー（女子用）'!$B26=" "," ",'個人種目エントリー（女子用）'!AA26)</f>
        <v>0</v>
      </c>
      <c r="AB31" s="286" t="s">
        <v>60</v>
      </c>
      <c r="AC31" s="284">
        <f>IF('個人種目エントリー（女子用）'!$B26=" "," ",'個人種目エントリー（女子用）'!AB26)</f>
        <v>0</v>
      </c>
      <c r="AD31" s="287">
        <f t="shared" si="0"/>
        <v>2</v>
      </c>
      <c r="AE31" s="288" t="str">
        <f t="shared" si="4"/>
        <v>2</v>
      </c>
      <c r="AF31" s="288" t="str">
        <f t="shared" si="1"/>
        <v>2</v>
      </c>
      <c r="AG31" s="288" t="str">
        <f t="shared" si="2"/>
        <v>2</v>
      </c>
      <c r="AH31" s="289">
        <f>IF('個人種目エントリー（女子用）'!$B26=" "," ",'個人種目エントリー（女子用）'!AC26)</f>
        <v>0</v>
      </c>
      <c r="AI31" s="291">
        <f>IF('個人種目エントリー（女子用）'!$B26=" "," ",'個人種目エントリー（女子用）'!AD26)</f>
        <v>0</v>
      </c>
      <c r="AJ31" s="254"/>
      <c r="AK31" s="219"/>
      <c r="AL31" s="705" t="s">
        <v>25</v>
      </c>
      <c r="AM31" s="705"/>
      <c r="AN31" s="705"/>
      <c r="AO31" s="705"/>
      <c r="AP31" s="219"/>
      <c r="AQ31" s="706" t="s">
        <v>26</v>
      </c>
      <c r="AR31" s="706"/>
      <c r="AS31" s="706"/>
      <c r="AT31" s="706"/>
    </row>
    <row r="32" spans="1:47" ht="14.1" customHeight="1">
      <c r="A32" s="253">
        <v>20</v>
      </c>
      <c r="B32" s="688">
        <f>'個人種目エントリー（女子用）'!B27</f>
        <v>0</v>
      </c>
      <c r="C32" s="689"/>
      <c r="D32" s="275">
        <f>'個人種目エントリー（女子用）'!C27</f>
        <v>0</v>
      </c>
      <c r="E32" s="305" t="str">
        <f>'個人種目エントリー（女子用）'!A27</f>
        <v>女子</v>
      </c>
      <c r="F32" s="276">
        <f>'個人種目エントリー（女子用）'!G27</f>
        <v>0</v>
      </c>
      <c r="G32" s="276">
        <f>'個人種目エントリー（女子用）'!H27</f>
        <v>0</v>
      </c>
      <c r="H32" s="277" t="str">
        <f>IF('個人種目エントリー（女子用）'!B27="","",ASC('個人種目エントリー（女子用）'!D27))</f>
        <v/>
      </c>
      <c r="I32" s="278" t="str">
        <f>IF('個人種目エントリー（女子用）'!B27="","",ASC('個人種目エントリー（女子用）'!E27))</f>
        <v/>
      </c>
      <c r="J32" s="279" t="str">
        <f>IF('個人種目エントリー（女子用）'!B27="","",ASC('個人種目エントリー（女子用）'!F27))</f>
        <v/>
      </c>
      <c r="K32" s="280" t="str">
        <f>IF('個人種目エントリー（女子用）'!B27="","",IF('個人種目エントリー（女子用）'!I27&lt;9,"01",IF('個人種目エントリー（女子用）'!I27&lt;11,"02",IF('個人種目エントリー（女子用）'!I27&lt;13,"03",IF('個人種目エントリー（女子用）'!I27&lt;15,"04",IF('個人種目エントリー（女子用）'!I27&gt;14,"05",""))))))</f>
        <v/>
      </c>
      <c r="L32" s="281" t="str">
        <f>IF('個人種目エントリー（女子用）'!B27="","",'個人種目エントリー（女子用）'!K27&amp;'個人種目エントリー（女子用）'!L27&amp;'個人種目エントリー（女子用）'!M27)</f>
        <v/>
      </c>
      <c r="M32" s="282">
        <f>IF('個人種目エントリー（女子用）'!$B27=" "," ",'個人種目エントリー（女子用）'!N27)</f>
        <v>0</v>
      </c>
      <c r="N32" s="283" t="s">
        <v>59</v>
      </c>
      <c r="O32" s="278">
        <f>IF('個人種目エントリー（女子用）'!$B27=" "," ",'個人種目エントリー（女子用）'!O27)</f>
        <v>0</v>
      </c>
      <c r="P32" s="283" t="s">
        <v>60</v>
      </c>
      <c r="Q32" s="284">
        <f>IF('個人種目エントリー（女子用）'!$B27=" "," ",'個人種目エントリー（女子用）'!P27)</f>
        <v>0</v>
      </c>
      <c r="R32" s="281" t="str">
        <f>IF('個人種目エントリー（女子用）'!B27="","",'個人種目エントリー（女子用）'!Q27&amp;'個人種目エントリー（女子用）'!R27&amp;'個人種目エントリー（女子用）'!S27)</f>
        <v/>
      </c>
      <c r="S32" s="285">
        <f>IF('個人種目エントリー（女子用）'!$B27=" "," ",'個人種目エントリー（女子用）'!T27)</f>
        <v>0</v>
      </c>
      <c r="T32" s="286" t="s">
        <v>59</v>
      </c>
      <c r="U32" s="278">
        <f>IF('個人種目エントリー（女子用）'!$B27=" "," ",'個人種目エントリー（女子用）'!U27)</f>
        <v>0</v>
      </c>
      <c r="V32" s="286" t="s">
        <v>60</v>
      </c>
      <c r="W32" s="284">
        <f>IF('個人種目エントリー（女子用）'!$B27=" "," ",'個人種目エントリー（女子用）'!V27)</f>
        <v>0</v>
      </c>
      <c r="X32" s="281" t="str">
        <f>IF('個人種目エントリー（女子用）'!B27="","",'個人種目エントリー（女子用）'!W27&amp;'個人種目エントリー（女子用）'!X27&amp;'個人種目エントリー（女子用）'!Y27)</f>
        <v/>
      </c>
      <c r="Y32" s="285">
        <f>IF('個人種目エントリー（女子用）'!$B27=" "," ",'個人種目エントリー（女子用）'!Z27)</f>
        <v>0</v>
      </c>
      <c r="Z32" s="286" t="s">
        <v>59</v>
      </c>
      <c r="AA32" s="278">
        <f>IF('個人種目エントリー（女子用）'!$B27=" "," ",'個人種目エントリー（女子用）'!AA27)</f>
        <v>0</v>
      </c>
      <c r="AB32" s="286" t="s">
        <v>60</v>
      </c>
      <c r="AC32" s="284">
        <f>IF('個人種目エントリー（女子用）'!$B27=" "," ",'個人種目エントリー（女子用）'!AB27)</f>
        <v>0</v>
      </c>
      <c r="AD32" s="287">
        <f t="shared" si="0"/>
        <v>2</v>
      </c>
      <c r="AE32" s="288" t="str">
        <f t="shared" si="4"/>
        <v>2</v>
      </c>
      <c r="AF32" s="288" t="str">
        <f t="shared" si="1"/>
        <v>2</v>
      </c>
      <c r="AG32" s="288" t="str">
        <f t="shared" si="2"/>
        <v>2</v>
      </c>
      <c r="AH32" s="289">
        <f>IF('個人種目エントリー（女子用）'!$B27=" "," ",'個人種目エントリー（女子用）'!AC27)</f>
        <v>0</v>
      </c>
      <c r="AI32" s="291">
        <f>IF('個人種目エントリー（女子用）'!$B27=" "," ",'個人種目エントリー（女子用）'!AD27)</f>
        <v>0</v>
      </c>
      <c r="AJ32" s="254"/>
      <c r="AK32" s="219"/>
      <c r="AL32" s="705" t="s">
        <v>285</v>
      </c>
      <c r="AM32" s="705"/>
      <c r="AN32" s="705"/>
      <c r="AO32" s="256">
        <f>COUNTIF($AK$14:$AK$25,操作禁止3!A19)</f>
        <v>0</v>
      </c>
      <c r="AP32" s="219"/>
      <c r="AQ32" s="706" t="s">
        <v>285</v>
      </c>
      <c r="AR32" s="706"/>
      <c r="AS32" s="706"/>
      <c r="AT32" s="257">
        <f>COUNTIF($AK$14:$AK$25,操作禁止3!A15)</f>
        <v>0</v>
      </c>
    </row>
    <row r="33" spans="1:46" ht="14.1" customHeight="1">
      <c r="A33" s="253">
        <v>21</v>
      </c>
      <c r="B33" s="688">
        <f>'個人種目エントリー（女子用）'!B28</f>
        <v>0</v>
      </c>
      <c r="C33" s="689"/>
      <c r="D33" s="275">
        <f>'個人種目エントリー（女子用）'!C28</f>
        <v>0</v>
      </c>
      <c r="E33" s="305" t="str">
        <f>'個人種目エントリー（女子用）'!A28</f>
        <v>女子</v>
      </c>
      <c r="F33" s="276">
        <f>'個人種目エントリー（女子用）'!G28</f>
        <v>0</v>
      </c>
      <c r="G33" s="276">
        <f>'個人種目エントリー（女子用）'!H28</f>
        <v>0</v>
      </c>
      <c r="H33" s="277" t="str">
        <f>IF('個人種目エントリー（女子用）'!B28="","",ASC('個人種目エントリー（女子用）'!D28))</f>
        <v/>
      </c>
      <c r="I33" s="278" t="str">
        <f>IF('個人種目エントリー（女子用）'!B28="","",ASC('個人種目エントリー（女子用）'!E28))</f>
        <v/>
      </c>
      <c r="J33" s="279" t="str">
        <f>IF('個人種目エントリー（女子用）'!B28="","",ASC('個人種目エントリー（女子用）'!F28))</f>
        <v/>
      </c>
      <c r="K33" s="280" t="str">
        <f>IF('個人種目エントリー（女子用）'!B28="","",IF('個人種目エントリー（女子用）'!I28&lt;9,"01",IF('個人種目エントリー（女子用）'!I28&lt;11,"02",IF('個人種目エントリー（女子用）'!I28&lt;13,"03",IF('個人種目エントリー（女子用）'!I28&lt;15,"04",IF('個人種目エントリー（女子用）'!I28&gt;14,"05",""))))))</f>
        <v/>
      </c>
      <c r="L33" s="281" t="str">
        <f>IF('個人種目エントリー（女子用）'!B28="","",'個人種目エントリー（女子用）'!K28&amp;'個人種目エントリー（女子用）'!L28&amp;'個人種目エントリー（女子用）'!M28)</f>
        <v/>
      </c>
      <c r="M33" s="282">
        <f>IF('個人種目エントリー（女子用）'!$B28=" "," ",'個人種目エントリー（女子用）'!N28)</f>
        <v>0</v>
      </c>
      <c r="N33" s="283" t="s">
        <v>59</v>
      </c>
      <c r="O33" s="278">
        <f>IF('個人種目エントリー（女子用）'!$B28=" "," ",'個人種目エントリー（女子用）'!O28)</f>
        <v>0</v>
      </c>
      <c r="P33" s="283" t="s">
        <v>60</v>
      </c>
      <c r="Q33" s="284">
        <f>IF('個人種目エントリー（女子用）'!$B28=" "," ",'個人種目エントリー（女子用）'!P28)</f>
        <v>0</v>
      </c>
      <c r="R33" s="281" t="str">
        <f>IF('個人種目エントリー（女子用）'!B28="","",'個人種目エントリー（女子用）'!Q28&amp;'個人種目エントリー（女子用）'!R28&amp;'個人種目エントリー（女子用）'!S28)</f>
        <v/>
      </c>
      <c r="S33" s="285">
        <f>IF('個人種目エントリー（女子用）'!$B28=" "," ",'個人種目エントリー（女子用）'!T28)</f>
        <v>0</v>
      </c>
      <c r="T33" s="286" t="s">
        <v>59</v>
      </c>
      <c r="U33" s="278">
        <f>IF('個人種目エントリー（女子用）'!$B28=" "," ",'個人種目エントリー（女子用）'!U28)</f>
        <v>0</v>
      </c>
      <c r="V33" s="286" t="s">
        <v>60</v>
      </c>
      <c r="W33" s="284">
        <f>IF('個人種目エントリー（女子用）'!$B28=" "," ",'個人種目エントリー（女子用）'!V28)</f>
        <v>0</v>
      </c>
      <c r="X33" s="281" t="str">
        <f>IF('個人種目エントリー（女子用）'!B28="","",'個人種目エントリー（女子用）'!W28&amp;'個人種目エントリー（女子用）'!X28&amp;'個人種目エントリー（女子用）'!Y28)</f>
        <v/>
      </c>
      <c r="Y33" s="285">
        <f>IF('個人種目エントリー（女子用）'!$B28=" "," ",'個人種目エントリー（女子用）'!Z28)</f>
        <v>0</v>
      </c>
      <c r="Z33" s="286" t="s">
        <v>59</v>
      </c>
      <c r="AA33" s="278">
        <f>IF('個人種目エントリー（女子用）'!$B28=" "," ",'個人種目エントリー（女子用）'!AA28)</f>
        <v>0</v>
      </c>
      <c r="AB33" s="286" t="s">
        <v>60</v>
      </c>
      <c r="AC33" s="284">
        <f>IF('個人種目エントリー（女子用）'!$B28=" "," ",'個人種目エントリー（女子用）'!AB28)</f>
        <v>0</v>
      </c>
      <c r="AD33" s="287">
        <f t="shared" si="0"/>
        <v>2</v>
      </c>
      <c r="AE33" s="288" t="str">
        <f t="shared" si="4"/>
        <v>2</v>
      </c>
      <c r="AF33" s="288" t="str">
        <f t="shared" si="1"/>
        <v>2</v>
      </c>
      <c r="AG33" s="288" t="str">
        <f t="shared" si="2"/>
        <v>2</v>
      </c>
      <c r="AH33" s="289">
        <f>IF('個人種目エントリー（女子用）'!$B28=" "," ",'個人種目エントリー（女子用）'!AC28)</f>
        <v>0</v>
      </c>
      <c r="AI33" s="291">
        <f>IF('個人種目エントリー（女子用）'!$B28=" "," ",'個人種目エントリー（女子用）'!AD28)</f>
        <v>0</v>
      </c>
      <c r="AJ33" s="254"/>
      <c r="AK33" s="219"/>
      <c r="AL33" s="705" t="s">
        <v>292</v>
      </c>
      <c r="AM33" s="705"/>
      <c r="AN33" s="705"/>
      <c r="AO33" s="256">
        <f>COUNTIF($AK$14:$AK$25,操作禁止3!A20)</f>
        <v>0</v>
      </c>
      <c r="AP33" s="219"/>
      <c r="AQ33" s="706" t="s">
        <v>292</v>
      </c>
      <c r="AR33" s="706"/>
      <c r="AS33" s="706"/>
      <c r="AT33" s="257">
        <f>COUNTIF($AK$14:$AK$25,操作禁止3!A16)</f>
        <v>0</v>
      </c>
    </row>
    <row r="34" spans="1:46" ht="14.1" customHeight="1">
      <c r="A34" s="253">
        <v>22</v>
      </c>
      <c r="B34" s="688">
        <f>'個人種目エントリー（女子用）'!B29</f>
        <v>0</v>
      </c>
      <c r="C34" s="689"/>
      <c r="D34" s="275">
        <f>'個人種目エントリー（女子用）'!C29</f>
        <v>0</v>
      </c>
      <c r="E34" s="305" t="str">
        <f>'個人種目エントリー（女子用）'!A29</f>
        <v>女子</v>
      </c>
      <c r="F34" s="276">
        <f>'個人種目エントリー（女子用）'!G29</f>
        <v>0</v>
      </c>
      <c r="G34" s="276">
        <f>'個人種目エントリー（女子用）'!H29</f>
        <v>0</v>
      </c>
      <c r="H34" s="277" t="str">
        <f>IF('個人種目エントリー（女子用）'!B29="","",ASC('個人種目エントリー（女子用）'!D29))</f>
        <v/>
      </c>
      <c r="I34" s="278" t="str">
        <f>IF('個人種目エントリー（女子用）'!B29="","",ASC('個人種目エントリー（女子用）'!E29))</f>
        <v/>
      </c>
      <c r="J34" s="279" t="str">
        <f>IF('個人種目エントリー（女子用）'!B29="","",ASC('個人種目エントリー（女子用）'!F29))</f>
        <v/>
      </c>
      <c r="K34" s="280" t="str">
        <f>IF('個人種目エントリー（女子用）'!B29="","",IF('個人種目エントリー（女子用）'!I29&lt;9,"01",IF('個人種目エントリー（女子用）'!I29&lt;11,"02",IF('個人種目エントリー（女子用）'!I29&lt;13,"03",IF('個人種目エントリー（女子用）'!I29&lt;15,"04",IF('個人種目エントリー（女子用）'!I29&gt;14,"05",""))))))</f>
        <v/>
      </c>
      <c r="L34" s="281" t="str">
        <f>IF('個人種目エントリー（女子用）'!B29="","",'個人種目エントリー（女子用）'!K29&amp;'個人種目エントリー（女子用）'!L29&amp;'個人種目エントリー（女子用）'!M29)</f>
        <v/>
      </c>
      <c r="M34" s="282">
        <f>IF('個人種目エントリー（女子用）'!$B29=" "," ",'個人種目エントリー（女子用）'!N29)</f>
        <v>0</v>
      </c>
      <c r="N34" s="283" t="s">
        <v>59</v>
      </c>
      <c r="O34" s="278">
        <f>IF('個人種目エントリー（女子用）'!$B29=" "," ",'個人種目エントリー（女子用）'!O29)</f>
        <v>0</v>
      </c>
      <c r="P34" s="283" t="s">
        <v>60</v>
      </c>
      <c r="Q34" s="284">
        <f>IF('個人種目エントリー（女子用）'!$B29=" "," ",'個人種目エントリー（女子用）'!P29)</f>
        <v>0</v>
      </c>
      <c r="R34" s="281" t="str">
        <f>IF('個人種目エントリー（女子用）'!B29="","",'個人種目エントリー（女子用）'!Q29&amp;'個人種目エントリー（女子用）'!R29&amp;'個人種目エントリー（女子用）'!S29)</f>
        <v/>
      </c>
      <c r="S34" s="285">
        <f>IF('個人種目エントリー（女子用）'!$B29=" "," ",'個人種目エントリー（女子用）'!T29)</f>
        <v>0</v>
      </c>
      <c r="T34" s="286" t="s">
        <v>59</v>
      </c>
      <c r="U34" s="278">
        <f>IF('個人種目エントリー（女子用）'!$B29=" "," ",'個人種目エントリー（女子用）'!U29)</f>
        <v>0</v>
      </c>
      <c r="V34" s="286" t="s">
        <v>60</v>
      </c>
      <c r="W34" s="284">
        <f>IF('個人種目エントリー（女子用）'!$B29=" "," ",'個人種目エントリー（女子用）'!V29)</f>
        <v>0</v>
      </c>
      <c r="X34" s="281" t="str">
        <f>IF('個人種目エントリー（女子用）'!B29="","",'個人種目エントリー（女子用）'!W29&amp;'個人種目エントリー（女子用）'!X29&amp;'個人種目エントリー（女子用）'!Y29)</f>
        <v/>
      </c>
      <c r="Y34" s="285">
        <f>IF('個人種目エントリー（女子用）'!$B29=" "," ",'個人種目エントリー（女子用）'!Z29)</f>
        <v>0</v>
      </c>
      <c r="Z34" s="286" t="s">
        <v>59</v>
      </c>
      <c r="AA34" s="278">
        <f>IF('個人種目エントリー（女子用）'!$B29=" "," ",'個人種目エントリー（女子用）'!AA29)</f>
        <v>0</v>
      </c>
      <c r="AB34" s="286" t="s">
        <v>60</v>
      </c>
      <c r="AC34" s="284">
        <f>IF('個人種目エントリー（女子用）'!$B29=" "," ",'個人種目エントリー（女子用）'!AB29)</f>
        <v>0</v>
      </c>
      <c r="AD34" s="287">
        <f t="shared" si="0"/>
        <v>2</v>
      </c>
      <c r="AE34" s="288" t="str">
        <f t="shared" si="4"/>
        <v>2</v>
      </c>
      <c r="AF34" s="288" t="str">
        <f t="shared" si="1"/>
        <v>2</v>
      </c>
      <c r="AG34" s="288" t="str">
        <f t="shared" si="2"/>
        <v>2</v>
      </c>
      <c r="AH34" s="289">
        <f>IF('個人種目エントリー（女子用）'!$B29=" "," ",'個人種目エントリー（女子用）'!AC29)</f>
        <v>0</v>
      </c>
      <c r="AI34" s="291">
        <f>IF('個人種目エントリー（女子用）'!$B29=" "," ",'個人種目エントリー（女子用）'!AD29)</f>
        <v>0</v>
      </c>
      <c r="AJ34" s="254"/>
      <c r="AK34" s="219"/>
      <c r="AL34" s="705" t="s">
        <v>293</v>
      </c>
      <c r="AM34" s="705"/>
      <c r="AN34" s="705"/>
      <c r="AO34" s="256">
        <f>COUNTIF($AK$14:$AK$25,操作禁止3!A21)</f>
        <v>0</v>
      </c>
      <c r="AP34" s="219"/>
      <c r="AQ34" s="706" t="s">
        <v>293</v>
      </c>
      <c r="AR34" s="706"/>
      <c r="AS34" s="706"/>
      <c r="AT34" s="257">
        <f>COUNTIF($AK$14:$AK$25,操作禁止3!A17)</f>
        <v>0</v>
      </c>
    </row>
    <row r="35" spans="1:46" ht="14.1" customHeight="1">
      <c r="A35" s="253">
        <v>23</v>
      </c>
      <c r="B35" s="688">
        <f>'個人種目エントリー（女子用）'!B30</f>
        <v>0</v>
      </c>
      <c r="C35" s="689"/>
      <c r="D35" s="275">
        <f>'個人種目エントリー（女子用）'!C30</f>
        <v>0</v>
      </c>
      <c r="E35" s="305" t="str">
        <f>'個人種目エントリー（女子用）'!A30</f>
        <v>女子</v>
      </c>
      <c r="F35" s="276">
        <f>'個人種目エントリー（女子用）'!G30</f>
        <v>0</v>
      </c>
      <c r="G35" s="276">
        <f>'個人種目エントリー（女子用）'!H30</f>
        <v>0</v>
      </c>
      <c r="H35" s="277" t="str">
        <f>IF('個人種目エントリー（女子用）'!B30="","",ASC('個人種目エントリー（女子用）'!D30))</f>
        <v/>
      </c>
      <c r="I35" s="278" t="str">
        <f>IF('個人種目エントリー（女子用）'!B30="","",ASC('個人種目エントリー（女子用）'!E30))</f>
        <v/>
      </c>
      <c r="J35" s="279" t="str">
        <f>IF('個人種目エントリー（女子用）'!B30="","",ASC('個人種目エントリー（女子用）'!F30))</f>
        <v/>
      </c>
      <c r="K35" s="280" t="str">
        <f>IF('個人種目エントリー（女子用）'!B30="","",IF('個人種目エントリー（女子用）'!I30&lt;9,"01",IF('個人種目エントリー（女子用）'!I30&lt;11,"02",IF('個人種目エントリー（女子用）'!I30&lt;13,"03",IF('個人種目エントリー（女子用）'!I30&lt;15,"04",IF('個人種目エントリー（女子用）'!I30&gt;14,"05",""))))))</f>
        <v/>
      </c>
      <c r="L35" s="281" t="str">
        <f>IF('個人種目エントリー（女子用）'!B30="","",'個人種目エントリー（女子用）'!K30&amp;'個人種目エントリー（女子用）'!L30&amp;'個人種目エントリー（女子用）'!M30)</f>
        <v/>
      </c>
      <c r="M35" s="282">
        <f>IF('個人種目エントリー（女子用）'!$B30=" "," ",'個人種目エントリー（女子用）'!N30)</f>
        <v>0</v>
      </c>
      <c r="N35" s="283" t="s">
        <v>59</v>
      </c>
      <c r="O35" s="278">
        <f>IF('個人種目エントリー（女子用）'!$B30=" "," ",'個人種目エントリー（女子用）'!O30)</f>
        <v>0</v>
      </c>
      <c r="P35" s="283" t="s">
        <v>60</v>
      </c>
      <c r="Q35" s="284">
        <f>IF('個人種目エントリー（女子用）'!$B30=" "," ",'個人種目エントリー（女子用）'!P30)</f>
        <v>0</v>
      </c>
      <c r="R35" s="281" t="str">
        <f>IF('個人種目エントリー（女子用）'!B30="","",'個人種目エントリー（女子用）'!Q30&amp;'個人種目エントリー（女子用）'!R30&amp;'個人種目エントリー（女子用）'!S30)</f>
        <v/>
      </c>
      <c r="S35" s="285">
        <f>IF('個人種目エントリー（女子用）'!$B30=" "," ",'個人種目エントリー（女子用）'!T30)</f>
        <v>0</v>
      </c>
      <c r="T35" s="286" t="s">
        <v>59</v>
      </c>
      <c r="U35" s="278">
        <f>IF('個人種目エントリー（女子用）'!$B30=" "," ",'個人種目エントリー（女子用）'!U30)</f>
        <v>0</v>
      </c>
      <c r="V35" s="286" t="s">
        <v>60</v>
      </c>
      <c r="W35" s="284">
        <f>IF('個人種目エントリー（女子用）'!$B30=" "," ",'個人種目エントリー（女子用）'!V30)</f>
        <v>0</v>
      </c>
      <c r="X35" s="281" t="str">
        <f>IF('個人種目エントリー（女子用）'!B30="","",'個人種目エントリー（女子用）'!W30&amp;'個人種目エントリー（女子用）'!X30&amp;'個人種目エントリー（女子用）'!Y30)</f>
        <v/>
      </c>
      <c r="Y35" s="285">
        <f>IF('個人種目エントリー（女子用）'!$B30=" "," ",'個人種目エントリー（女子用）'!Z30)</f>
        <v>0</v>
      </c>
      <c r="Z35" s="286" t="s">
        <v>59</v>
      </c>
      <c r="AA35" s="278">
        <f>IF('個人種目エントリー（女子用）'!$B30=" "," ",'個人種目エントリー（女子用）'!AA30)</f>
        <v>0</v>
      </c>
      <c r="AB35" s="286" t="s">
        <v>60</v>
      </c>
      <c r="AC35" s="284">
        <f>IF('個人種目エントリー（女子用）'!$B30=" "," ",'個人種目エントリー（女子用）'!AB30)</f>
        <v>0</v>
      </c>
      <c r="AD35" s="287">
        <f t="shared" si="0"/>
        <v>2</v>
      </c>
      <c r="AE35" s="288" t="str">
        <f t="shared" si="4"/>
        <v>2</v>
      </c>
      <c r="AF35" s="288" t="str">
        <f t="shared" si="1"/>
        <v>2</v>
      </c>
      <c r="AG35" s="288" t="str">
        <f t="shared" si="2"/>
        <v>2</v>
      </c>
      <c r="AH35" s="289">
        <f>IF('個人種目エントリー（女子用）'!$B30=" "," ",'個人種目エントリー（女子用）'!AC30)</f>
        <v>0</v>
      </c>
      <c r="AI35" s="291">
        <f>IF('個人種目エントリー（女子用）'!$B30=" "," ",'個人種目エントリー（女子用）'!AD30)</f>
        <v>0</v>
      </c>
      <c r="AJ35" s="254"/>
      <c r="AK35" s="219"/>
      <c r="AL35" s="705" t="s">
        <v>294</v>
      </c>
      <c r="AM35" s="705"/>
      <c r="AN35" s="705"/>
      <c r="AO35" s="256">
        <f>COUNTIF($AK$14:$AK$25,操作禁止3!A22)</f>
        <v>0</v>
      </c>
      <c r="AP35" s="219"/>
      <c r="AQ35" s="706" t="s">
        <v>294</v>
      </c>
      <c r="AR35" s="706"/>
      <c r="AS35" s="706"/>
      <c r="AT35" s="257">
        <f>COUNTIF($AK$14:$AK$25,操作禁止3!A18)</f>
        <v>0</v>
      </c>
    </row>
    <row r="36" spans="1:46" ht="14.1" customHeight="1">
      <c r="A36" s="253">
        <v>24</v>
      </c>
      <c r="B36" s="688">
        <f>'個人種目エントリー（女子用）'!B31</f>
        <v>0</v>
      </c>
      <c r="C36" s="689"/>
      <c r="D36" s="275">
        <f>'個人種目エントリー（女子用）'!C31</f>
        <v>0</v>
      </c>
      <c r="E36" s="305" t="str">
        <f>'個人種目エントリー（女子用）'!A31</f>
        <v>女子</v>
      </c>
      <c r="F36" s="276">
        <f>'個人種目エントリー（女子用）'!G31</f>
        <v>0</v>
      </c>
      <c r="G36" s="276">
        <f>'個人種目エントリー（女子用）'!H31</f>
        <v>0</v>
      </c>
      <c r="H36" s="277" t="str">
        <f>IF('個人種目エントリー（女子用）'!B31="","",ASC('個人種目エントリー（女子用）'!D31))</f>
        <v/>
      </c>
      <c r="I36" s="278" t="str">
        <f>IF('個人種目エントリー（女子用）'!B31="","",ASC('個人種目エントリー（女子用）'!E31))</f>
        <v/>
      </c>
      <c r="J36" s="279" t="str">
        <f>IF('個人種目エントリー（女子用）'!B31="","",ASC('個人種目エントリー（女子用）'!F31))</f>
        <v/>
      </c>
      <c r="K36" s="280" t="str">
        <f>IF('個人種目エントリー（女子用）'!B31="","",IF('個人種目エントリー（女子用）'!I31&lt;9,"01",IF('個人種目エントリー（女子用）'!I31&lt;11,"02",IF('個人種目エントリー（女子用）'!I31&lt;13,"03",IF('個人種目エントリー（女子用）'!I31&lt;15,"04",IF('個人種目エントリー（女子用）'!I31&gt;14,"05",""))))))</f>
        <v/>
      </c>
      <c r="L36" s="281" t="str">
        <f>IF('個人種目エントリー（女子用）'!B31="","",'個人種目エントリー（女子用）'!K31&amp;'個人種目エントリー（女子用）'!L31&amp;'個人種目エントリー（女子用）'!M31)</f>
        <v/>
      </c>
      <c r="M36" s="282">
        <f>IF('個人種目エントリー（女子用）'!$B31=" "," ",'個人種目エントリー（女子用）'!N31)</f>
        <v>0</v>
      </c>
      <c r="N36" s="283" t="s">
        <v>59</v>
      </c>
      <c r="O36" s="278">
        <f>IF('個人種目エントリー（女子用）'!$B31=" "," ",'個人種目エントリー（女子用）'!O31)</f>
        <v>0</v>
      </c>
      <c r="P36" s="283" t="s">
        <v>60</v>
      </c>
      <c r="Q36" s="284">
        <f>IF('個人種目エントリー（女子用）'!$B31=" "," ",'個人種目エントリー（女子用）'!P31)</f>
        <v>0</v>
      </c>
      <c r="R36" s="281" t="str">
        <f>IF('個人種目エントリー（女子用）'!B31="","",'個人種目エントリー（女子用）'!Q31&amp;'個人種目エントリー（女子用）'!R31&amp;'個人種目エントリー（女子用）'!S31)</f>
        <v/>
      </c>
      <c r="S36" s="285">
        <f>IF('個人種目エントリー（女子用）'!$B31=" "," ",'個人種目エントリー（女子用）'!T31)</f>
        <v>0</v>
      </c>
      <c r="T36" s="286" t="s">
        <v>59</v>
      </c>
      <c r="U36" s="278">
        <f>IF('個人種目エントリー（女子用）'!$B31=" "," ",'個人種目エントリー（女子用）'!U31)</f>
        <v>0</v>
      </c>
      <c r="V36" s="286" t="s">
        <v>60</v>
      </c>
      <c r="W36" s="284">
        <f>IF('個人種目エントリー（女子用）'!$B31=" "," ",'個人種目エントリー（女子用）'!V31)</f>
        <v>0</v>
      </c>
      <c r="X36" s="281" t="str">
        <f>IF('個人種目エントリー（女子用）'!B31="","",'個人種目エントリー（女子用）'!W31&amp;'個人種目エントリー（女子用）'!X31&amp;'個人種目エントリー（女子用）'!Y31)</f>
        <v/>
      </c>
      <c r="Y36" s="285">
        <f>IF('個人種目エントリー（女子用）'!$B31=" "," ",'個人種目エントリー（女子用）'!Z31)</f>
        <v>0</v>
      </c>
      <c r="Z36" s="286" t="s">
        <v>59</v>
      </c>
      <c r="AA36" s="278">
        <f>IF('個人種目エントリー（女子用）'!$B31=" "," ",'個人種目エントリー（女子用）'!AA31)</f>
        <v>0</v>
      </c>
      <c r="AB36" s="286" t="s">
        <v>60</v>
      </c>
      <c r="AC36" s="284">
        <f>IF('個人種目エントリー（女子用）'!$B31=" "," ",'個人種目エントリー（女子用）'!AB31)</f>
        <v>0</v>
      </c>
      <c r="AD36" s="287">
        <f t="shared" si="0"/>
        <v>2</v>
      </c>
      <c r="AE36" s="288" t="str">
        <f t="shared" si="4"/>
        <v>2</v>
      </c>
      <c r="AF36" s="288" t="str">
        <f t="shared" si="1"/>
        <v>2</v>
      </c>
      <c r="AG36" s="288" t="str">
        <f t="shared" si="2"/>
        <v>2</v>
      </c>
      <c r="AH36" s="289">
        <f>IF('個人種目エントリー（女子用）'!$B31=" "," ",'個人種目エントリー（女子用）'!AC31)</f>
        <v>0</v>
      </c>
      <c r="AI36" s="291">
        <f>IF('個人種目エントリー（女子用）'!$B31=" "," ",'個人種目エントリー（女子用）'!AD31)</f>
        <v>0</v>
      </c>
      <c r="AJ36" s="254"/>
      <c r="AK36" s="219"/>
      <c r="AL36" s="219"/>
      <c r="AM36" s="219"/>
      <c r="AN36" s="219"/>
      <c r="AO36" s="219"/>
      <c r="AP36" s="219"/>
      <c r="AQ36" s="219"/>
      <c r="AR36" s="219"/>
      <c r="AS36" s="219"/>
      <c r="AT36" s="219"/>
    </row>
    <row r="37" spans="1:46" ht="14.1" customHeight="1" thickBot="1">
      <c r="A37" s="253">
        <v>25</v>
      </c>
      <c r="B37" s="688">
        <f>'個人種目エントリー（女子用）'!B32</f>
        <v>0</v>
      </c>
      <c r="C37" s="689"/>
      <c r="D37" s="275">
        <f>'個人種目エントリー（女子用）'!C32</f>
        <v>0</v>
      </c>
      <c r="E37" s="305" t="str">
        <f>'個人種目エントリー（女子用）'!A32</f>
        <v>女子</v>
      </c>
      <c r="F37" s="276">
        <f>'個人種目エントリー（女子用）'!G32</f>
        <v>0</v>
      </c>
      <c r="G37" s="276">
        <f>'個人種目エントリー（女子用）'!H32</f>
        <v>0</v>
      </c>
      <c r="H37" s="277" t="str">
        <f>IF('個人種目エントリー（女子用）'!B32="","",ASC('個人種目エントリー（女子用）'!D32))</f>
        <v/>
      </c>
      <c r="I37" s="278" t="str">
        <f>IF('個人種目エントリー（女子用）'!B32="","",ASC('個人種目エントリー（女子用）'!E32))</f>
        <v/>
      </c>
      <c r="J37" s="279" t="str">
        <f>IF('個人種目エントリー（女子用）'!B32="","",ASC('個人種目エントリー（女子用）'!F32))</f>
        <v/>
      </c>
      <c r="K37" s="280" t="str">
        <f>IF('個人種目エントリー（女子用）'!B32="","",IF('個人種目エントリー（女子用）'!I32&lt;9,"01",IF('個人種目エントリー（女子用）'!I32&lt;11,"02",IF('個人種目エントリー（女子用）'!I32&lt;13,"03",IF('個人種目エントリー（女子用）'!I32&lt;15,"04",IF('個人種目エントリー（女子用）'!I32&gt;14,"05",""))))))</f>
        <v/>
      </c>
      <c r="L37" s="281" t="str">
        <f>IF('個人種目エントリー（女子用）'!B32="","",'個人種目エントリー（女子用）'!K32&amp;'個人種目エントリー（女子用）'!L32&amp;'個人種目エントリー（女子用）'!M32)</f>
        <v/>
      </c>
      <c r="M37" s="282">
        <f>IF('個人種目エントリー（女子用）'!$B32=" "," ",'個人種目エントリー（女子用）'!N32)</f>
        <v>0</v>
      </c>
      <c r="N37" s="283" t="s">
        <v>59</v>
      </c>
      <c r="O37" s="278">
        <f>IF('個人種目エントリー（女子用）'!$B32=" "," ",'個人種目エントリー（女子用）'!O32)</f>
        <v>0</v>
      </c>
      <c r="P37" s="283" t="s">
        <v>60</v>
      </c>
      <c r="Q37" s="284">
        <f>IF('個人種目エントリー（女子用）'!$B32=" "," ",'個人種目エントリー（女子用）'!P32)</f>
        <v>0</v>
      </c>
      <c r="R37" s="281" t="str">
        <f>IF('個人種目エントリー（女子用）'!B32="","",'個人種目エントリー（女子用）'!Q32&amp;'個人種目エントリー（女子用）'!R32&amp;'個人種目エントリー（女子用）'!S32)</f>
        <v/>
      </c>
      <c r="S37" s="285">
        <f>IF('個人種目エントリー（女子用）'!$B32=" "," ",'個人種目エントリー（女子用）'!T32)</f>
        <v>0</v>
      </c>
      <c r="T37" s="286" t="s">
        <v>59</v>
      </c>
      <c r="U37" s="278">
        <f>IF('個人種目エントリー（女子用）'!$B32=" "," ",'個人種目エントリー（女子用）'!U32)</f>
        <v>0</v>
      </c>
      <c r="V37" s="286" t="s">
        <v>60</v>
      </c>
      <c r="W37" s="284">
        <f>IF('個人種目エントリー（女子用）'!$B32=" "," ",'個人種目エントリー（女子用）'!V32)</f>
        <v>0</v>
      </c>
      <c r="X37" s="281" t="str">
        <f>IF('個人種目エントリー（女子用）'!B32="","",'個人種目エントリー（女子用）'!W32&amp;'個人種目エントリー（女子用）'!X32&amp;'個人種目エントリー（女子用）'!Y32)</f>
        <v/>
      </c>
      <c r="Y37" s="285">
        <f>IF('個人種目エントリー（女子用）'!$B32=" "," ",'個人種目エントリー（女子用）'!Z32)</f>
        <v>0</v>
      </c>
      <c r="Z37" s="286" t="s">
        <v>59</v>
      </c>
      <c r="AA37" s="278">
        <f>IF('個人種目エントリー（女子用）'!$B32=" "," ",'個人種目エントリー（女子用）'!AA32)</f>
        <v>0</v>
      </c>
      <c r="AB37" s="286" t="s">
        <v>60</v>
      </c>
      <c r="AC37" s="284">
        <f>IF('個人種目エントリー（女子用）'!$B32=" "," ",'個人種目エントリー（女子用）'!AB32)</f>
        <v>0</v>
      </c>
      <c r="AD37" s="287">
        <f t="shared" si="0"/>
        <v>2</v>
      </c>
      <c r="AE37" s="288" t="str">
        <f t="shared" si="4"/>
        <v>2</v>
      </c>
      <c r="AF37" s="288" t="str">
        <f t="shared" si="1"/>
        <v>2</v>
      </c>
      <c r="AG37" s="288" t="str">
        <f t="shared" si="2"/>
        <v>2</v>
      </c>
      <c r="AH37" s="289">
        <f>IF('個人種目エントリー（女子用）'!$B32=" "," ",'個人種目エントリー（女子用）'!AC32)</f>
        <v>0</v>
      </c>
      <c r="AI37" s="291">
        <f>IF('個人種目エントリー（女子用）'!$B32=" "," ",'個人種目エントリー（女子用）'!AD32)</f>
        <v>0</v>
      </c>
      <c r="AJ37" s="254"/>
      <c r="AK37" s="219"/>
      <c r="AL37" s="219" t="s">
        <v>123</v>
      </c>
      <c r="AM37" s="219"/>
      <c r="AN37" s="219"/>
      <c r="AO37" s="219"/>
      <c r="AP37" s="219"/>
      <c r="AQ37" s="219"/>
      <c r="AR37" s="219"/>
      <c r="AS37" s="219"/>
      <c r="AT37" s="219"/>
    </row>
    <row r="38" spans="1:46" ht="14.1" customHeight="1">
      <c r="A38" s="253">
        <v>26</v>
      </c>
      <c r="B38" s="688">
        <f>'個人種目エントリー（女子用）'!B33</f>
        <v>0</v>
      </c>
      <c r="C38" s="689"/>
      <c r="D38" s="275">
        <f>'個人種目エントリー（女子用）'!C33</f>
        <v>0</v>
      </c>
      <c r="E38" s="305" t="str">
        <f>'個人種目エントリー（女子用）'!A33</f>
        <v>女子</v>
      </c>
      <c r="F38" s="276">
        <f>'個人種目エントリー（女子用）'!G33</f>
        <v>0</v>
      </c>
      <c r="G38" s="276">
        <f>'個人種目エントリー（女子用）'!H33</f>
        <v>0</v>
      </c>
      <c r="H38" s="277" t="str">
        <f>IF('個人種目エントリー（女子用）'!B33="","",ASC('個人種目エントリー（女子用）'!D33))</f>
        <v/>
      </c>
      <c r="I38" s="278" t="str">
        <f>IF('個人種目エントリー（女子用）'!B33="","",ASC('個人種目エントリー（女子用）'!E33))</f>
        <v/>
      </c>
      <c r="J38" s="279" t="str">
        <f>IF('個人種目エントリー（女子用）'!B33="","",ASC('個人種目エントリー（女子用）'!F33))</f>
        <v/>
      </c>
      <c r="K38" s="280" t="str">
        <f>IF('個人種目エントリー（女子用）'!B33="","",IF('個人種目エントリー（女子用）'!I33&lt;9,"01",IF('個人種目エントリー（女子用）'!I33&lt;11,"02",IF('個人種目エントリー（女子用）'!I33&lt;13,"03",IF('個人種目エントリー（女子用）'!I33&lt;15,"04",IF('個人種目エントリー（女子用）'!I33&gt;14,"05",""))))))</f>
        <v/>
      </c>
      <c r="L38" s="281" t="str">
        <f>IF('個人種目エントリー（女子用）'!B33="","",'個人種目エントリー（女子用）'!K33&amp;'個人種目エントリー（女子用）'!L33&amp;'個人種目エントリー（女子用）'!M33)</f>
        <v/>
      </c>
      <c r="M38" s="282">
        <f>IF('個人種目エントリー（女子用）'!$B33=" "," ",'個人種目エントリー（女子用）'!N33)</f>
        <v>0</v>
      </c>
      <c r="N38" s="283" t="s">
        <v>59</v>
      </c>
      <c r="O38" s="278">
        <f>IF('個人種目エントリー（女子用）'!$B33=" "," ",'個人種目エントリー（女子用）'!O33)</f>
        <v>0</v>
      </c>
      <c r="P38" s="283" t="s">
        <v>60</v>
      </c>
      <c r="Q38" s="284">
        <f>IF('個人種目エントリー（女子用）'!$B33=" "," ",'個人種目エントリー（女子用）'!P33)</f>
        <v>0</v>
      </c>
      <c r="R38" s="281" t="str">
        <f>IF('個人種目エントリー（女子用）'!B33="","",'個人種目エントリー（女子用）'!Q33&amp;'個人種目エントリー（女子用）'!R33&amp;'個人種目エントリー（女子用）'!S33)</f>
        <v/>
      </c>
      <c r="S38" s="285">
        <f>IF('個人種目エントリー（女子用）'!$B33=" "," ",'個人種目エントリー（女子用）'!T33)</f>
        <v>0</v>
      </c>
      <c r="T38" s="286" t="s">
        <v>59</v>
      </c>
      <c r="U38" s="278">
        <f>IF('個人種目エントリー（女子用）'!$B33=" "," ",'個人種目エントリー（女子用）'!U33)</f>
        <v>0</v>
      </c>
      <c r="V38" s="286" t="s">
        <v>60</v>
      </c>
      <c r="W38" s="284">
        <f>IF('個人種目エントリー（女子用）'!$B33=" "," ",'個人種目エントリー（女子用）'!V33)</f>
        <v>0</v>
      </c>
      <c r="X38" s="281" t="str">
        <f>IF('個人種目エントリー（女子用）'!B33="","",'個人種目エントリー（女子用）'!W33&amp;'個人種目エントリー（女子用）'!X33&amp;'個人種目エントリー（女子用）'!Y33)</f>
        <v/>
      </c>
      <c r="Y38" s="285">
        <f>IF('個人種目エントリー（女子用）'!$B33=" "," ",'個人種目エントリー（女子用）'!Z33)</f>
        <v>0</v>
      </c>
      <c r="Z38" s="286" t="s">
        <v>59</v>
      </c>
      <c r="AA38" s="278">
        <f>IF('個人種目エントリー（女子用）'!$B33=" "," ",'個人種目エントリー（女子用）'!AA33)</f>
        <v>0</v>
      </c>
      <c r="AB38" s="286" t="s">
        <v>60</v>
      </c>
      <c r="AC38" s="284">
        <f>IF('個人種目エントリー（女子用）'!$B33=" "," ",'個人種目エントリー（女子用）'!AB33)</f>
        <v>0</v>
      </c>
      <c r="AD38" s="287">
        <f t="shared" si="0"/>
        <v>2</v>
      </c>
      <c r="AE38" s="288" t="str">
        <f t="shared" si="4"/>
        <v>2</v>
      </c>
      <c r="AF38" s="288" t="str">
        <f t="shared" si="1"/>
        <v>2</v>
      </c>
      <c r="AG38" s="288" t="str">
        <f t="shared" si="2"/>
        <v>2</v>
      </c>
      <c r="AH38" s="289">
        <f>IF('個人種目エントリー（女子用）'!$B33=" "," ",'個人種目エントリー（女子用）'!AC33)</f>
        <v>0</v>
      </c>
      <c r="AI38" s="291">
        <f>IF('個人種目エントリー（女子用）'!$B33=" "," ",'個人種目エントリー（女子用）'!AD33)</f>
        <v>0</v>
      </c>
      <c r="AJ38" s="254"/>
      <c r="AK38" s="219"/>
      <c r="AL38" s="713" t="s">
        <v>26</v>
      </c>
      <c r="AM38" s="714"/>
      <c r="AN38" s="714"/>
      <c r="AO38" s="714"/>
      <c r="AP38" s="715"/>
      <c r="AQ38" s="734"/>
      <c r="AR38" s="735"/>
      <c r="AS38" s="735"/>
      <c r="AT38" s="732" t="s">
        <v>124</v>
      </c>
    </row>
    <row r="39" spans="1:46" ht="14.1" customHeight="1">
      <c r="A39" s="253">
        <v>27</v>
      </c>
      <c r="B39" s="688">
        <f>'個人種目エントリー（女子用）'!B34</f>
        <v>0</v>
      </c>
      <c r="C39" s="689"/>
      <c r="D39" s="275">
        <f>'個人種目エントリー（女子用）'!C34</f>
        <v>0</v>
      </c>
      <c r="E39" s="305" t="str">
        <f>'個人種目エントリー（女子用）'!A34</f>
        <v>女子</v>
      </c>
      <c r="F39" s="276">
        <f>'個人種目エントリー（女子用）'!G34</f>
        <v>0</v>
      </c>
      <c r="G39" s="276">
        <f>'個人種目エントリー（女子用）'!H34</f>
        <v>0</v>
      </c>
      <c r="H39" s="277" t="str">
        <f>IF('個人種目エントリー（女子用）'!B34="","",ASC('個人種目エントリー（女子用）'!D34))</f>
        <v/>
      </c>
      <c r="I39" s="278" t="str">
        <f>IF('個人種目エントリー（女子用）'!B34="","",ASC('個人種目エントリー（女子用）'!E34))</f>
        <v/>
      </c>
      <c r="J39" s="279" t="str">
        <f>IF('個人種目エントリー（女子用）'!B34="","",ASC('個人種目エントリー（女子用）'!F34))</f>
        <v/>
      </c>
      <c r="K39" s="280" t="str">
        <f>IF('個人種目エントリー（女子用）'!B34="","",IF('個人種目エントリー（女子用）'!I34&lt;9,"01",IF('個人種目エントリー（女子用）'!I34&lt;11,"02",IF('個人種目エントリー（女子用）'!I34&lt;13,"03",IF('個人種目エントリー（女子用）'!I34&lt;15,"04",IF('個人種目エントリー（女子用）'!I34&gt;14,"05",""))))))</f>
        <v/>
      </c>
      <c r="L39" s="281" t="str">
        <f>IF('個人種目エントリー（女子用）'!B34="","",'個人種目エントリー（女子用）'!K34&amp;'個人種目エントリー（女子用）'!L34&amp;'個人種目エントリー（女子用）'!M34)</f>
        <v/>
      </c>
      <c r="M39" s="282">
        <f>IF('個人種目エントリー（女子用）'!$B34=" "," ",'個人種目エントリー（女子用）'!N34)</f>
        <v>0</v>
      </c>
      <c r="N39" s="283" t="s">
        <v>59</v>
      </c>
      <c r="O39" s="278">
        <f>IF('個人種目エントリー（女子用）'!$B34=" "," ",'個人種目エントリー（女子用）'!O34)</f>
        <v>0</v>
      </c>
      <c r="P39" s="283" t="s">
        <v>60</v>
      </c>
      <c r="Q39" s="284">
        <f>IF('個人種目エントリー（女子用）'!$B34=" "," ",'個人種目エントリー（女子用）'!P34)</f>
        <v>0</v>
      </c>
      <c r="R39" s="281" t="str">
        <f>IF('個人種目エントリー（女子用）'!B34="","",'個人種目エントリー（女子用）'!Q34&amp;'個人種目エントリー（女子用）'!R34&amp;'個人種目エントリー（女子用）'!S34)</f>
        <v/>
      </c>
      <c r="S39" s="285">
        <f>IF('個人種目エントリー（女子用）'!$B34=" "," ",'個人種目エントリー（女子用）'!T34)</f>
        <v>0</v>
      </c>
      <c r="T39" s="286" t="s">
        <v>59</v>
      </c>
      <c r="U39" s="278">
        <f>IF('個人種目エントリー（女子用）'!$B34=" "," ",'個人種目エントリー（女子用）'!U34)</f>
        <v>0</v>
      </c>
      <c r="V39" s="286" t="s">
        <v>60</v>
      </c>
      <c r="W39" s="284">
        <f>IF('個人種目エントリー（女子用）'!$B34=" "," ",'個人種目エントリー（女子用）'!V34)</f>
        <v>0</v>
      </c>
      <c r="X39" s="281" t="str">
        <f>IF('個人種目エントリー（女子用）'!B34="","",'個人種目エントリー（女子用）'!W34&amp;'個人種目エントリー（女子用）'!X34&amp;'個人種目エントリー（女子用）'!Y34)</f>
        <v/>
      </c>
      <c r="Y39" s="285">
        <f>IF('個人種目エントリー（女子用）'!$B34=" "," ",'個人種目エントリー（女子用）'!Z34)</f>
        <v>0</v>
      </c>
      <c r="Z39" s="286" t="s">
        <v>59</v>
      </c>
      <c r="AA39" s="278">
        <f>IF('個人種目エントリー（女子用）'!$B34=" "," ",'個人種目エントリー（女子用）'!AA34)</f>
        <v>0</v>
      </c>
      <c r="AB39" s="286" t="s">
        <v>60</v>
      </c>
      <c r="AC39" s="284">
        <f>IF('個人種目エントリー（女子用）'!$B34=" "," ",'個人種目エントリー（女子用）'!AB34)</f>
        <v>0</v>
      </c>
      <c r="AD39" s="287">
        <f t="shared" si="0"/>
        <v>2</v>
      </c>
      <c r="AE39" s="288" t="str">
        <f t="shared" si="4"/>
        <v>2</v>
      </c>
      <c r="AF39" s="288" t="str">
        <f t="shared" si="1"/>
        <v>2</v>
      </c>
      <c r="AG39" s="288" t="str">
        <f t="shared" si="2"/>
        <v>2</v>
      </c>
      <c r="AH39" s="289">
        <f>IF('個人種目エントリー（女子用）'!$B34=" "," ",'個人種目エントリー（女子用）'!AC34)</f>
        <v>0</v>
      </c>
      <c r="AI39" s="291">
        <f>IF('個人種目エントリー（女子用）'!$B34=" "," ",'個人種目エントリー（女子用）'!AD34)</f>
        <v>0</v>
      </c>
      <c r="AJ39" s="254"/>
      <c r="AK39" s="219"/>
      <c r="AL39" s="716"/>
      <c r="AM39" s="717"/>
      <c r="AN39" s="717"/>
      <c r="AO39" s="717"/>
      <c r="AP39" s="718"/>
      <c r="AQ39" s="736"/>
      <c r="AR39" s="737"/>
      <c r="AS39" s="737"/>
      <c r="AT39" s="733"/>
    </row>
    <row r="40" spans="1:46" ht="14.1" customHeight="1" thickBot="1">
      <c r="A40" s="253">
        <v>28</v>
      </c>
      <c r="B40" s="688">
        <f>'個人種目エントリー（女子用）'!B35</f>
        <v>0</v>
      </c>
      <c r="C40" s="689"/>
      <c r="D40" s="275">
        <f>'個人種目エントリー（女子用）'!C35</f>
        <v>0</v>
      </c>
      <c r="E40" s="305" t="str">
        <f>'個人種目エントリー（女子用）'!A35</f>
        <v>女子</v>
      </c>
      <c r="F40" s="276">
        <f>'個人種目エントリー（女子用）'!G35</f>
        <v>0</v>
      </c>
      <c r="G40" s="276">
        <f>'個人種目エントリー（女子用）'!H35</f>
        <v>0</v>
      </c>
      <c r="H40" s="277" t="str">
        <f>IF('個人種目エントリー（女子用）'!B35="","",ASC('個人種目エントリー（女子用）'!D35))</f>
        <v/>
      </c>
      <c r="I40" s="278" t="str">
        <f>IF('個人種目エントリー（女子用）'!B35="","",ASC('個人種目エントリー（女子用）'!E35))</f>
        <v/>
      </c>
      <c r="J40" s="279" t="str">
        <f>IF('個人種目エントリー（女子用）'!B35="","",ASC('個人種目エントリー（女子用）'!F35))</f>
        <v/>
      </c>
      <c r="K40" s="280" t="str">
        <f>IF('個人種目エントリー（女子用）'!B35="","",IF('個人種目エントリー（女子用）'!I35&lt;9,"01",IF('個人種目エントリー（女子用）'!I35&lt;11,"02",IF('個人種目エントリー（女子用）'!I35&lt;13,"03",IF('個人種目エントリー（女子用）'!I35&lt;15,"04",IF('個人種目エントリー（女子用）'!I35&gt;14,"05",""))))))</f>
        <v/>
      </c>
      <c r="L40" s="281" t="str">
        <f>IF('個人種目エントリー（女子用）'!B35="","",'個人種目エントリー（女子用）'!K35&amp;'個人種目エントリー（女子用）'!L35&amp;'個人種目エントリー（女子用）'!M35)</f>
        <v/>
      </c>
      <c r="M40" s="282">
        <f>IF('個人種目エントリー（女子用）'!$B35=" "," ",'個人種目エントリー（女子用）'!N35)</f>
        <v>0</v>
      </c>
      <c r="N40" s="283" t="s">
        <v>59</v>
      </c>
      <c r="O40" s="278">
        <f>IF('個人種目エントリー（女子用）'!$B35=" "," ",'個人種目エントリー（女子用）'!O35)</f>
        <v>0</v>
      </c>
      <c r="P40" s="283" t="s">
        <v>60</v>
      </c>
      <c r="Q40" s="284">
        <f>IF('個人種目エントリー（女子用）'!$B35=" "," ",'個人種目エントリー（女子用）'!P35)</f>
        <v>0</v>
      </c>
      <c r="R40" s="281" t="str">
        <f>IF('個人種目エントリー（女子用）'!B35="","",'個人種目エントリー（女子用）'!Q35&amp;'個人種目エントリー（女子用）'!R35&amp;'個人種目エントリー（女子用）'!S35)</f>
        <v/>
      </c>
      <c r="S40" s="285">
        <f>IF('個人種目エントリー（女子用）'!$B35=" "," ",'個人種目エントリー（女子用）'!T35)</f>
        <v>0</v>
      </c>
      <c r="T40" s="286" t="s">
        <v>59</v>
      </c>
      <c r="U40" s="278">
        <f>IF('個人種目エントリー（女子用）'!$B35=" "," ",'個人種目エントリー（女子用）'!U35)</f>
        <v>0</v>
      </c>
      <c r="V40" s="286" t="s">
        <v>60</v>
      </c>
      <c r="W40" s="284">
        <f>IF('個人種目エントリー（女子用）'!$B35=" "," ",'個人種目エントリー（女子用）'!V35)</f>
        <v>0</v>
      </c>
      <c r="X40" s="281" t="str">
        <f>IF('個人種目エントリー（女子用）'!B35="","",'個人種目エントリー（女子用）'!W35&amp;'個人種目エントリー（女子用）'!X35&amp;'個人種目エントリー（女子用）'!Y35)</f>
        <v/>
      </c>
      <c r="Y40" s="285">
        <f>IF('個人種目エントリー（女子用）'!$B35=" "," ",'個人種目エントリー（女子用）'!Z35)</f>
        <v>0</v>
      </c>
      <c r="Z40" s="286" t="s">
        <v>59</v>
      </c>
      <c r="AA40" s="278">
        <f>IF('個人種目エントリー（女子用）'!$B35=" "," ",'個人種目エントリー（女子用）'!AA35)</f>
        <v>0</v>
      </c>
      <c r="AB40" s="286" t="s">
        <v>60</v>
      </c>
      <c r="AC40" s="284">
        <f>IF('個人種目エントリー（女子用）'!$B35=" "," ",'個人種目エントリー（女子用）'!AB35)</f>
        <v>0</v>
      </c>
      <c r="AD40" s="287">
        <f t="shared" si="0"/>
        <v>2</v>
      </c>
      <c r="AE40" s="288" t="str">
        <f t="shared" si="4"/>
        <v>2</v>
      </c>
      <c r="AF40" s="288" t="str">
        <f t="shared" si="1"/>
        <v>2</v>
      </c>
      <c r="AG40" s="288" t="str">
        <f t="shared" si="2"/>
        <v>2</v>
      </c>
      <c r="AH40" s="289">
        <f>IF('個人種目エントリー（女子用）'!$B35=" "," ",'個人種目エントリー（女子用）'!AC35)</f>
        <v>0</v>
      </c>
      <c r="AI40" s="291">
        <f>IF('個人種目エントリー（女子用）'!$B35=" "," ",'個人種目エントリー（女子用）'!AD35)</f>
        <v>0</v>
      </c>
      <c r="AJ40" s="254"/>
      <c r="AK40" s="219"/>
      <c r="AL40" s="719" t="s">
        <v>245</v>
      </c>
      <c r="AM40" s="720"/>
      <c r="AN40" s="720"/>
      <c r="AO40" s="720"/>
      <c r="AP40" s="721"/>
      <c r="AQ40" s="722">
        <f>AQ38</f>
        <v>0</v>
      </c>
      <c r="AR40" s="723"/>
      <c r="AS40" s="723"/>
      <c r="AT40" s="273" t="s">
        <v>124</v>
      </c>
    </row>
    <row r="41" spans="1:46" ht="14.1" customHeight="1">
      <c r="A41" s="253">
        <v>29</v>
      </c>
      <c r="B41" s="688">
        <f>'個人種目エントリー（女子用）'!B36</f>
        <v>0</v>
      </c>
      <c r="C41" s="689"/>
      <c r="D41" s="275">
        <f>'個人種目エントリー（女子用）'!C36</f>
        <v>0</v>
      </c>
      <c r="E41" s="305" t="str">
        <f>'個人種目エントリー（女子用）'!A36</f>
        <v>女子</v>
      </c>
      <c r="F41" s="276">
        <f>'個人種目エントリー（女子用）'!G36</f>
        <v>0</v>
      </c>
      <c r="G41" s="276">
        <f>'個人種目エントリー（女子用）'!H36</f>
        <v>0</v>
      </c>
      <c r="H41" s="277" t="str">
        <f>IF('個人種目エントリー（女子用）'!B36="","",ASC('個人種目エントリー（女子用）'!D36))</f>
        <v/>
      </c>
      <c r="I41" s="278" t="str">
        <f>IF('個人種目エントリー（女子用）'!B36="","",ASC('個人種目エントリー（女子用）'!E36))</f>
        <v/>
      </c>
      <c r="J41" s="279" t="str">
        <f>IF('個人種目エントリー（女子用）'!B36="","",ASC('個人種目エントリー（女子用）'!F36))</f>
        <v/>
      </c>
      <c r="K41" s="280" t="str">
        <f>IF('個人種目エントリー（女子用）'!B36="","",IF('個人種目エントリー（女子用）'!I36&lt;9,"01",IF('個人種目エントリー（女子用）'!I36&lt;11,"02",IF('個人種目エントリー（女子用）'!I36&lt;13,"03",IF('個人種目エントリー（女子用）'!I36&lt;15,"04",IF('個人種目エントリー（女子用）'!I36&gt;14,"05",""))))))</f>
        <v/>
      </c>
      <c r="L41" s="281" t="str">
        <f>IF('個人種目エントリー（女子用）'!B36="","",'個人種目エントリー（女子用）'!K36&amp;'個人種目エントリー（女子用）'!L36&amp;'個人種目エントリー（女子用）'!M36)</f>
        <v/>
      </c>
      <c r="M41" s="282">
        <f>IF('個人種目エントリー（女子用）'!$B36=" "," ",'個人種目エントリー（女子用）'!N36)</f>
        <v>0</v>
      </c>
      <c r="N41" s="283" t="s">
        <v>59</v>
      </c>
      <c r="O41" s="278">
        <f>IF('個人種目エントリー（女子用）'!$B36=" "," ",'個人種目エントリー（女子用）'!O36)</f>
        <v>0</v>
      </c>
      <c r="P41" s="283" t="s">
        <v>60</v>
      </c>
      <c r="Q41" s="284">
        <f>IF('個人種目エントリー（女子用）'!$B36=" "," ",'個人種目エントリー（女子用）'!P36)</f>
        <v>0</v>
      </c>
      <c r="R41" s="281" t="str">
        <f>IF('個人種目エントリー（女子用）'!B36="","",'個人種目エントリー（女子用）'!Q36&amp;'個人種目エントリー（女子用）'!R36&amp;'個人種目エントリー（女子用）'!S36)</f>
        <v/>
      </c>
      <c r="S41" s="285">
        <f>IF('個人種目エントリー（女子用）'!$B36=" "," ",'個人種目エントリー（女子用）'!T36)</f>
        <v>0</v>
      </c>
      <c r="T41" s="286" t="s">
        <v>59</v>
      </c>
      <c r="U41" s="278">
        <f>IF('個人種目エントリー（女子用）'!$B36=" "," ",'個人種目エントリー（女子用）'!U36)</f>
        <v>0</v>
      </c>
      <c r="V41" s="286" t="s">
        <v>60</v>
      </c>
      <c r="W41" s="284">
        <f>IF('個人種目エントリー（女子用）'!$B36=" "," ",'個人種目エントリー（女子用）'!V36)</f>
        <v>0</v>
      </c>
      <c r="X41" s="281" t="str">
        <f>IF('個人種目エントリー（女子用）'!B36="","",'個人種目エントリー（女子用）'!W36&amp;'個人種目エントリー（女子用）'!X36&amp;'個人種目エントリー（女子用）'!Y36)</f>
        <v/>
      </c>
      <c r="Y41" s="285">
        <f>IF('個人種目エントリー（女子用）'!$B36=" "," ",'個人種目エントリー（女子用）'!Z36)</f>
        <v>0</v>
      </c>
      <c r="Z41" s="286" t="s">
        <v>59</v>
      </c>
      <c r="AA41" s="278">
        <f>IF('個人種目エントリー（女子用）'!$B36=" "," ",'個人種目エントリー（女子用）'!AA36)</f>
        <v>0</v>
      </c>
      <c r="AB41" s="286" t="s">
        <v>60</v>
      </c>
      <c r="AC41" s="284">
        <f>IF('個人種目エントリー（女子用）'!$B36=" "," ",'個人種目エントリー（女子用）'!AB36)</f>
        <v>0</v>
      </c>
      <c r="AD41" s="287">
        <f t="shared" si="0"/>
        <v>2</v>
      </c>
      <c r="AE41" s="288" t="str">
        <f t="shared" si="4"/>
        <v>2</v>
      </c>
      <c r="AF41" s="288" t="str">
        <f t="shared" si="1"/>
        <v>2</v>
      </c>
      <c r="AG41" s="288" t="str">
        <f t="shared" si="2"/>
        <v>2</v>
      </c>
      <c r="AH41" s="289">
        <f>IF('個人種目エントリー（女子用）'!$B36=" "," ",'個人種目エントリー（女子用）'!AC36)</f>
        <v>0</v>
      </c>
      <c r="AI41" s="291">
        <f>IF('個人種目エントリー（女子用）'!$B36=" "," ",'個人種目エントリー（女子用）'!AD36)</f>
        <v>0</v>
      </c>
      <c r="AJ41" s="254"/>
      <c r="AK41" s="219"/>
      <c r="AL41" s="738" t="s">
        <v>246</v>
      </c>
      <c r="AM41" s="739"/>
      <c r="AN41" s="739"/>
      <c r="AO41" s="739"/>
      <c r="AP41" s="740"/>
      <c r="AQ41" s="739"/>
      <c r="AR41" s="739"/>
      <c r="AS41" s="739"/>
      <c r="AT41" s="744" t="s">
        <v>124</v>
      </c>
    </row>
    <row r="42" spans="1:46" ht="14.1" customHeight="1" thickBot="1">
      <c r="A42" s="253">
        <v>30</v>
      </c>
      <c r="B42" s="688">
        <f>'個人種目エントリー（女子用）'!B37</f>
        <v>0</v>
      </c>
      <c r="C42" s="689"/>
      <c r="D42" s="275">
        <f>'個人種目エントリー（女子用）'!C37</f>
        <v>0</v>
      </c>
      <c r="E42" s="305" t="str">
        <f>'個人種目エントリー（女子用）'!A37</f>
        <v>女子</v>
      </c>
      <c r="F42" s="276">
        <f>'個人種目エントリー（女子用）'!G37</f>
        <v>0</v>
      </c>
      <c r="G42" s="276">
        <f>'個人種目エントリー（女子用）'!H37</f>
        <v>0</v>
      </c>
      <c r="H42" s="277" t="str">
        <f>IF('個人種目エントリー（女子用）'!B37="","",ASC('個人種目エントリー（女子用）'!D37))</f>
        <v/>
      </c>
      <c r="I42" s="278" t="str">
        <f>IF('個人種目エントリー（女子用）'!B37="","",ASC('個人種目エントリー（女子用）'!E37))</f>
        <v/>
      </c>
      <c r="J42" s="279" t="str">
        <f>IF('個人種目エントリー（女子用）'!B37="","",ASC('個人種目エントリー（女子用）'!F37))</f>
        <v/>
      </c>
      <c r="K42" s="280" t="str">
        <f>IF('個人種目エントリー（女子用）'!B37="","",IF('個人種目エントリー（女子用）'!I37&lt;9,"01",IF('個人種目エントリー（女子用）'!I37&lt;11,"02",IF('個人種目エントリー（女子用）'!I37&lt;13,"03",IF('個人種目エントリー（女子用）'!I37&lt;15,"04",IF('個人種目エントリー（女子用）'!I37&gt;14,"05",""))))))</f>
        <v/>
      </c>
      <c r="L42" s="281" t="str">
        <f>IF('個人種目エントリー（女子用）'!B37="","",'個人種目エントリー（女子用）'!K37&amp;'個人種目エントリー（女子用）'!L37&amp;'個人種目エントリー（女子用）'!M37)</f>
        <v/>
      </c>
      <c r="M42" s="282">
        <f>IF('個人種目エントリー（女子用）'!$B37=" "," ",'個人種目エントリー（女子用）'!N37)</f>
        <v>0</v>
      </c>
      <c r="N42" s="283" t="s">
        <v>59</v>
      </c>
      <c r="O42" s="278">
        <f>IF('個人種目エントリー（女子用）'!$B37=" "," ",'個人種目エントリー（女子用）'!O37)</f>
        <v>0</v>
      </c>
      <c r="P42" s="283" t="s">
        <v>60</v>
      </c>
      <c r="Q42" s="284">
        <f>IF('個人種目エントリー（女子用）'!$B37=" "," ",'個人種目エントリー（女子用）'!P37)</f>
        <v>0</v>
      </c>
      <c r="R42" s="281" t="str">
        <f>IF('個人種目エントリー（女子用）'!B37="","",'個人種目エントリー（女子用）'!Q37&amp;'個人種目エントリー（女子用）'!R37&amp;'個人種目エントリー（女子用）'!S37)</f>
        <v/>
      </c>
      <c r="S42" s="285">
        <f>IF('個人種目エントリー（女子用）'!$B37=" "," ",'個人種目エントリー（女子用）'!T37)</f>
        <v>0</v>
      </c>
      <c r="T42" s="286" t="s">
        <v>59</v>
      </c>
      <c r="U42" s="278">
        <f>IF('個人種目エントリー（女子用）'!$B37=" "," ",'個人種目エントリー（女子用）'!U37)</f>
        <v>0</v>
      </c>
      <c r="V42" s="286" t="s">
        <v>60</v>
      </c>
      <c r="W42" s="284">
        <f>IF('個人種目エントリー（女子用）'!$B37=" "," ",'個人種目エントリー（女子用）'!V37)</f>
        <v>0</v>
      </c>
      <c r="X42" s="281" t="str">
        <f>IF('個人種目エントリー（女子用）'!B37="","",'個人種目エントリー（女子用）'!W37&amp;'個人種目エントリー（女子用）'!X37&amp;'個人種目エントリー（女子用）'!Y37)</f>
        <v/>
      </c>
      <c r="Y42" s="285">
        <f>IF('個人種目エントリー（女子用）'!$B37=" "," ",'個人種目エントリー（女子用）'!Z37)</f>
        <v>0</v>
      </c>
      <c r="Z42" s="286" t="s">
        <v>59</v>
      </c>
      <c r="AA42" s="278">
        <f>IF('個人種目エントリー（女子用）'!$B37=" "," ",'個人種目エントリー（女子用）'!AA37)</f>
        <v>0</v>
      </c>
      <c r="AB42" s="286" t="s">
        <v>60</v>
      </c>
      <c r="AC42" s="284">
        <f>IF('個人種目エントリー（女子用）'!$B37=" "," ",'個人種目エントリー（女子用）'!AB37)</f>
        <v>0</v>
      </c>
      <c r="AD42" s="287">
        <f t="shared" si="0"/>
        <v>2</v>
      </c>
      <c r="AE42" s="288" t="str">
        <f t="shared" si="4"/>
        <v>2</v>
      </c>
      <c r="AF42" s="288" t="str">
        <f t="shared" si="1"/>
        <v>2</v>
      </c>
      <c r="AG42" s="288" t="str">
        <f t="shared" si="2"/>
        <v>2</v>
      </c>
      <c r="AH42" s="289">
        <f>IF('個人種目エントリー（女子用）'!$B37=" "," ",'個人種目エントリー（女子用）'!AC37)</f>
        <v>0</v>
      </c>
      <c r="AI42" s="291">
        <f>IF('個人種目エントリー（女子用）'!$B37=" "," ",'個人種目エントリー（女子用）'!AD37)</f>
        <v>0</v>
      </c>
      <c r="AJ42" s="254"/>
      <c r="AK42" s="219"/>
      <c r="AL42" s="741"/>
      <c r="AM42" s="742"/>
      <c r="AN42" s="742"/>
      <c r="AO42" s="742"/>
      <c r="AP42" s="743"/>
      <c r="AQ42" s="742"/>
      <c r="AR42" s="742"/>
      <c r="AS42" s="742"/>
      <c r="AT42" s="745"/>
    </row>
    <row r="43" spans="1:46" ht="14.1" customHeight="1">
      <c r="A43" s="253">
        <v>31</v>
      </c>
      <c r="B43" s="688">
        <f>'個人種目エントリー（女子用）'!B38</f>
        <v>0</v>
      </c>
      <c r="C43" s="689"/>
      <c r="D43" s="275">
        <f>'個人種目エントリー（女子用）'!C38</f>
        <v>0</v>
      </c>
      <c r="E43" s="305" t="str">
        <f>'個人種目エントリー（女子用）'!A38</f>
        <v>女子</v>
      </c>
      <c r="F43" s="276">
        <f>'個人種目エントリー（女子用）'!G38</f>
        <v>0</v>
      </c>
      <c r="G43" s="276">
        <f>'個人種目エントリー（女子用）'!H38</f>
        <v>0</v>
      </c>
      <c r="H43" s="277" t="str">
        <f>IF('個人種目エントリー（女子用）'!B38="","",ASC('個人種目エントリー（女子用）'!D38))</f>
        <v/>
      </c>
      <c r="I43" s="278" t="str">
        <f>IF('個人種目エントリー（女子用）'!B38="","",ASC('個人種目エントリー（女子用）'!E38))</f>
        <v/>
      </c>
      <c r="J43" s="279" t="str">
        <f>IF('個人種目エントリー（女子用）'!B38="","",ASC('個人種目エントリー（女子用）'!F38))</f>
        <v/>
      </c>
      <c r="K43" s="280" t="str">
        <f>IF('個人種目エントリー（女子用）'!B38="","",IF('個人種目エントリー（女子用）'!I38&lt;9,"01",IF('個人種目エントリー（女子用）'!I38&lt;11,"02",IF('個人種目エントリー（女子用）'!I38&lt;13,"03",IF('個人種目エントリー（女子用）'!I38&lt;15,"04",IF('個人種目エントリー（女子用）'!I38&gt;14,"05",""))))))</f>
        <v/>
      </c>
      <c r="L43" s="281" t="str">
        <f>IF('個人種目エントリー（女子用）'!B38="","",'個人種目エントリー（女子用）'!K38&amp;'個人種目エントリー（女子用）'!L38&amp;'個人種目エントリー（女子用）'!M38)</f>
        <v/>
      </c>
      <c r="M43" s="282">
        <f>IF('個人種目エントリー（女子用）'!$B38=" "," ",'個人種目エントリー（女子用）'!N38)</f>
        <v>0</v>
      </c>
      <c r="N43" s="283" t="s">
        <v>59</v>
      </c>
      <c r="O43" s="278">
        <f>IF('個人種目エントリー（女子用）'!$B38=" "," ",'個人種目エントリー（女子用）'!O38)</f>
        <v>0</v>
      </c>
      <c r="P43" s="283" t="s">
        <v>60</v>
      </c>
      <c r="Q43" s="284">
        <f>IF('個人種目エントリー（女子用）'!$B38=" "," ",'個人種目エントリー（女子用）'!P38)</f>
        <v>0</v>
      </c>
      <c r="R43" s="281" t="str">
        <f>IF('個人種目エントリー（女子用）'!B38="","",'個人種目エントリー（女子用）'!Q38&amp;'個人種目エントリー（女子用）'!R38&amp;'個人種目エントリー（女子用）'!S38)</f>
        <v/>
      </c>
      <c r="S43" s="285">
        <f>IF('個人種目エントリー（女子用）'!$B38=" "," ",'個人種目エントリー（女子用）'!T38)</f>
        <v>0</v>
      </c>
      <c r="T43" s="286" t="s">
        <v>59</v>
      </c>
      <c r="U43" s="278">
        <f>IF('個人種目エントリー（女子用）'!$B38=" "," ",'個人種目エントリー（女子用）'!U38)</f>
        <v>0</v>
      </c>
      <c r="V43" s="286" t="s">
        <v>60</v>
      </c>
      <c r="W43" s="284">
        <f>IF('個人種目エントリー（女子用）'!$B38=" "," ",'個人種目エントリー（女子用）'!V38)</f>
        <v>0</v>
      </c>
      <c r="X43" s="281" t="str">
        <f>IF('個人種目エントリー（女子用）'!B38="","",'個人種目エントリー（女子用）'!W38&amp;'個人種目エントリー（女子用）'!X38&amp;'個人種目エントリー（女子用）'!Y38)</f>
        <v/>
      </c>
      <c r="Y43" s="285">
        <f>IF('個人種目エントリー（女子用）'!$B38=" "," ",'個人種目エントリー（女子用）'!Z38)</f>
        <v>0</v>
      </c>
      <c r="Z43" s="286" t="s">
        <v>59</v>
      </c>
      <c r="AA43" s="278">
        <f>IF('個人種目エントリー（女子用）'!$B38=" "," ",'個人種目エントリー（女子用）'!AA38)</f>
        <v>0</v>
      </c>
      <c r="AB43" s="286" t="s">
        <v>60</v>
      </c>
      <c r="AC43" s="284">
        <f>IF('個人種目エントリー（女子用）'!$B38=" "," ",'個人種目エントリー（女子用）'!AB38)</f>
        <v>0</v>
      </c>
      <c r="AD43" s="287">
        <f t="shared" si="0"/>
        <v>2</v>
      </c>
      <c r="AE43" s="288" t="str">
        <f t="shared" si="4"/>
        <v>2</v>
      </c>
      <c r="AF43" s="288" t="str">
        <f t="shared" si="1"/>
        <v>2</v>
      </c>
      <c r="AG43" s="288" t="str">
        <f t="shared" si="2"/>
        <v>2</v>
      </c>
      <c r="AH43" s="289">
        <f>IF('個人種目エントリー（女子用）'!$B38=" "," ",'個人種目エントリー（女子用）'!AC38)</f>
        <v>0</v>
      </c>
      <c r="AI43" s="291">
        <f>IF('個人種目エントリー（女子用）'!$B38=" "," ",'個人種目エントリー（女子用）'!AD38)</f>
        <v>0</v>
      </c>
      <c r="AJ43" s="254"/>
      <c r="AK43" s="219"/>
      <c r="AL43" s="219"/>
      <c r="AM43" s="219"/>
      <c r="AN43" s="219"/>
      <c r="AO43" s="219"/>
      <c r="AP43" s="219"/>
      <c r="AQ43" s="219"/>
      <c r="AR43" s="219"/>
      <c r="AS43" s="219"/>
      <c r="AT43" s="219"/>
    </row>
    <row r="44" spans="1:46" ht="14.1" customHeight="1" thickBot="1">
      <c r="A44" s="253">
        <v>32</v>
      </c>
      <c r="B44" s="688">
        <f>'個人種目エントリー（女子用）'!B39</f>
        <v>0</v>
      </c>
      <c r="C44" s="689"/>
      <c r="D44" s="275">
        <f>'個人種目エントリー（女子用）'!C39</f>
        <v>0</v>
      </c>
      <c r="E44" s="305" t="str">
        <f>'個人種目エントリー（女子用）'!A39</f>
        <v>女子</v>
      </c>
      <c r="F44" s="276">
        <f>'個人種目エントリー（女子用）'!G39</f>
        <v>0</v>
      </c>
      <c r="G44" s="276">
        <f>'個人種目エントリー（女子用）'!H39</f>
        <v>0</v>
      </c>
      <c r="H44" s="277" t="str">
        <f>IF('個人種目エントリー（女子用）'!B39="","",ASC('個人種目エントリー（女子用）'!D39))</f>
        <v/>
      </c>
      <c r="I44" s="278" t="str">
        <f>IF('個人種目エントリー（女子用）'!B39="","",ASC('個人種目エントリー（女子用）'!E39))</f>
        <v/>
      </c>
      <c r="J44" s="279" t="str">
        <f>IF('個人種目エントリー（女子用）'!B39="","",ASC('個人種目エントリー（女子用）'!F39))</f>
        <v/>
      </c>
      <c r="K44" s="280" t="str">
        <f>IF('個人種目エントリー（女子用）'!B39="","",IF('個人種目エントリー（女子用）'!I39&lt;9,"01",IF('個人種目エントリー（女子用）'!I39&lt;11,"02",IF('個人種目エントリー（女子用）'!I39&lt;13,"03",IF('個人種目エントリー（女子用）'!I39&lt;15,"04",IF('個人種目エントリー（女子用）'!I39&gt;14,"05",""))))))</f>
        <v/>
      </c>
      <c r="L44" s="281" t="str">
        <f>IF('個人種目エントリー（女子用）'!B39="","",'個人種目エントリー（女子用）'!K39&amp;'個人種目エントリー（女子用）'!L39&amp;'個人種目エントリー（女子用）'!M39)</f>
        <v/>
      </c>
      <c r="M44" s="282">
        <f>IF('個人種目エントリー（女子用）'!$B39=" "," ",'個人種目エントリー（女子用）'!N39)</f>
        <v>0</v>
      </c>
      <c r="N44" s="283" t="s">
        <v>59</v>
      </c>
      <c r="O44" s="278">
        <f>IF('個人種目エントリー（女子用）'!$B39=" "," ",'個人種目エントリー（女子用）'!O39)</f>
        <v>0</v>
      </c>
      <c r="P44" s="283" t="s">
        <v>60</v>
      </c>
      <c r="Q44" s="284">
        <f>IF('個人種目エントリー（女子用）'!$B39=" "," ",'個人種目エントリー（女子用）'!P39)</f>
        <v>0</v>
      </c>
      <c r="R44" s="281" t="str">
        <f>IF('個人種目エントリー（女子用）'!B39="","",'個人種目エントリー（女子用）'!Q39&amp;'個人種目エントリー（女子用）'!R39&amp;'個人種目エントリー（女子用）'!S39)</f>
        <v/>
      </c>
      <c r="S44" s="285">
        <f>IF('個人種目エントリー（女子用）'!$B39=" "," ",'個人種目エントリー（女子用）'!T39)</f>
        <v>0</v>
      </c>
      <c r="T44" s="286" t="s">
        <v>59</v>
      </c>
      <c r="U44" s="278">
        <f>IF('個人種目エントリー（女子用）'!$B39=" "," ",'個人種目エントリー（女子用）'!U39)</f>
        <v>0</v>
      </c>
      <c r="V44" s="286" t="s">
        <v>60</v>
      </c>
      <c r="W44" s="284">
        <f>IF('個人種目エントリー（女子用）'!$B39=" "," ",'個人種目エントリー（女子用）'!V39)</f>
        <v>0</v>
      </c>
      <c r="X44" s="281" t="str">
        <f>IF('個人種目エントリー（女子用）'!B39="","",'個人種目エントリー（女子用）'!W39&amp;'個人種目エントリー（女子用）'!X39&amp;'個人種目エントリー（女子用）'!Y39)</f>
        <v/>
      </c>
      <c r="Y44" s="285">
        <f>IF('個人種目エントリー（女子用）'!$B39=" "," ",'個人種目エントリー（女子用）'!Z39)</f>
        <v>0</v>
      </c>
      <c r="Z44" s="286" t="s">
        <v>59</v>
      </c>
      <c r="AA44" s="278">
        <f>IF('個人種目エントリー（女子用）'!$B39=" "," ",'個人種目エントリー（女子用）'!AA39)</f>
        <v>0</v>
      </c>
      <c r="AB44" s="286" t="s">
        <v>60</v>
      </c>
      <c r="AC44" s="284">
        <f>IF('個人種目エントリー（女子用）'!$B39=" "," ",'個人種目エントリー（女子用）'!AB39)</f>
        <v>0</v>
      </c>
      <c r="AD44" s="287">
        <f t="shared" si="0"/>
        <v>2</v>
      </c>
      <c r="AE44" s="288" t="str">
        <f t="shared" si="4"/>
        <v>2</v>
      </c>
      <c r="AF44" s="288" t="str">
        <f t="shared" si="1"/>
        <v>2</v>
      </c>
      <c r="AG44" s="288" t="str">
        <f t="shared" si="2"/>
        <v>2</v>
      </c>
      <c r="AH44" s="289">
        <f>IF('個人種目エントリー（女子用）'!$B39=" "," ",'個人種目エントリー（女子用）'!AC39)</f>
        <v>0</v>
      </c>
      <c r="AI44" s="291">
        <f>IF('個人種目エントリー（女子用）'!$B39=" "," ",'個人種目エントリー（女子用）'!AD39)</f>
        <v>0</v>
      </c>
      <c r="AJ44" s="254"/>
      <c r="AK44" s="219"/>
      <c r="AL44" s="219" t="s">
        <v>68</v>
      </c>
      <c r="AM44" s="219"/>
      <c r="AN44" s="219"/>
      <c r="AO44" s="219"/>
      <c r="AP44" s="219"/>
      <c r="AQ44" s="219"/>
      <c r="AR44" s="219"/>
      <c r="AS44" s="219"/>
      <c r="AT44" s="219"/>
    </row>
    <row r="45" spans="1:46" ht="14.1" customHeight="1" thickBot="1">
      <c r="A45" s="253">
        <v>33</v>
      </c>
      <c r="B45" s="688">
        <f>'個人種目エントリー（女子用）'!B40</f>
        <v>0</v>
      </c>
      <c r="C45" s="689"/>
      <c r="D45" s="275">
        <f>'個人種目エントリー（女子用）'!C40</f>
        <v>0</v>
      </c>
      <c r="E45" s="305" t="str">
        <f>'個人種目エントリー（女子用）'!A40</f>
        <v>女子</v>
      </c>
      <c r="F45" s="276">
        <f>'個人種目エントリー（女子用）'!G40</f>
        <v>0</v>
      </c>
      <c r="G45" s="276">
        <f>'個人種目エントリー（女子用）'!H40</f>
        <v>0</v>
      </c>
      <c r="H45" s="277" t="str">
        <f>IF('個人種目エントリー（女子用）'!B40="","",ASC('個人種目エントリー（女子用）'!D40))</f>
        <v/>
      </c>
      <c r="I45" s="278" t="str">
        <f>IF('個人種目エントリー（女子用）'!B40="","",ASC('個人種目エントリー（女子用）'!E40))</f>
        <v/>
      </c>
      <c r="J45" s="279" t="str">
        <f>IF('個人種目エントリー（女子用）'!B40="","",ASC('個人種目エントリー（女子用）'!F40))</f>
        <v/>
      </c>
      <c r="K45" s="280" t="str">
        <f>IF('個人種目エントリー（女子用）'!B40="","",IF('個人種目エントリー（女子用）'!I40&lt;9,"01",IF('個人種目エントリー（女子用）'!I40&lt;11,"02",IF('個人種目エントリー（女子用）'!I40&lt;13,"03",IF('個人種目エントリー（女子用）'!I40&lt;15,"04",IF('個人種目エントリー（女子用）'!I40&gt;14,"05",""))))))</f>
        <v/>
      </c>
      <c r="L45" s="281" t="str">
        <f>IF('個人種目エントリー（女子用）'!B40="","",'個人種目エントリー（女子用）'!K40&amp;'個人種目エントリー（女子用）'!L40&amp;'個人種目エントリー（女子用）'!M40)</f>
        <v/>
      </c>
      <c r="M45" s="282">
        <f>IF('個人種目エントリー（女子用）'!$B40=" "," ",'個人種目エントリー（女子用）'!N40)</f>
        <v>0</v>
      </c>
      <c r="N45" s="283" t="s">
        <v>59</v>
      </c>
      <c r="O45" s="278">
        <f>IF('個人種目エントリー（女子用）'!$B40=" "," ",'個人種目エントリー（女子用）'!O40)</f>
        <v>0</v>
      </c>
      <c r="P45" s="283" t="s">
        <v>60</v>
      </c>
      <c r="Q45" s="284">
        <f>IF('個人種目エントリー（女子用）'!$B40=" "," ",'個人種目エントリー（女子用）'!P40)</f>
        <v>0</v>
      </c>
      <c r="R45" s="281" t="str">
        <f>IF('個人種目エントリー（女子用）'!B40="","",'個人種目エントリー（女子用）'!Q40&amp;'個人種目エントリー（女子用）'!R40&amp;'個人種目エントリー（女子用）'!S40)</f>
        <v/>
      </c>
      <c r="S45" s="285">
        <f>IF('個人種目エントリー（女子用）'!$B40=" "," ",'個人種目エントリー（女子用）'!T40)</f>
        <v>0</v>
      </c>
      <c r="T45" s="286" t="s">
        <v>59</v>
      </c>
      <c r="U45" s="278">
        <f>IF('個人種目エントリー（女子用）'!$B40=" "," ",'個人種目エントリー（女子用）'!U40)</f>
        <v>0</v>
      </c>
      <c r="V45" s="286" t="s">
        <v>60</v>
      </c>
      <c r="W45" s="284">
        <f>IF('個人種目エントリー（女子用）'!$B40=" "," ",'個人種目エントリー（女子用）'!V40)</f>
        <v>0</v>
      </c>
      <c r="X45" s="281" t="str">
        <f>IF('個人種目エントリー（女子用）'!B40="","",'個人種目エントリー（女子用）'!W40&amp;'個人種目エントリー（女子用）'!X40&amp;'個人種目エントリー（女子用）'!Y40)</f>
        <v/>
      </c>
      <c r="Y45" s="285">
        <f>IF('個人種目エントリー（女子用）'!$B40=" "," ",'個人種目エントリー（女子用）'!Z40)</f>
        <v>0</v>
      </c>
      <c r="Z45" s="286" t="s">
        <v>59</v>
      </c>
      <c r="AA45" s="278">
        <f>IF('個人種目エントリー（女子用）'!$B40=" "," ",'個人種目エントリー（女子用）'!AA40)</f>
        <v>0</v>
      </c>
      <c r="AB45" s="286" t="s">
        <v>60</v>
      </c>
      <c r="AC45" s="284">
        <f>IF('個人種目エントリー（女子用）'!$B40=" "," ",'個人種目エントリー（女子用）'!AB40)</f>
        <v>0</v>
      </c>
      <c r="AD45" s="287">
        <f t="shared" si="0"/>
        <v>2</v>
      </c>
      <c r="AE45" s="288" t="str">
        <f t="shared" si="4"/>
        <v>2</v>
      </c>
      <c r="AF45" s="288" t="str">
        <f t="shared" si="1"/>
        <v>2</v>
      </c>
      <c r="AG45" s="288" t="str">
        <f t="shared" si="2"/>
        <v>2</v>
      </c>
      <c r="AH45" s="289">
        <f>IF('個人種目エントリー（女子用）'!$B40=" "," ",'個人種目エントリー（女子用）'!AC40)</f>
        <v>0</v>
      </c>
      <c r="AI45" s="291">
        <f>IF('個人種目エントリー（女子用）'!$B40=" "," ",'個人種目エントリー（女子用）'!AD40)</f>
        <v>0</v>
      </c>
      <c r="AJ45" s="254"/>
      <c r="AK45" s="219"/>
      <c r="AL45" s="724" t="s">
        <v>26</v>
      </c>
      <c r="AM45" s="725"/>
      <c r="AN45" s="725"/>
      <c r="AO45" s="725"/>
      <c r="AP45" s="264"/>
    </row>
    <row r="46" spans="1:46" ht="14.1" customHeight="1">
      <c r="A46" s="253">
        <v>34</v>
      </c>
      <c r="B46" s="688">
        <f>'個人種目エントリー（女子用）'!B41</f>
        <v>0</v>
      </c>
      <c r="C46" s="689"/>
      <c r="D46" s="275">
        <f>'個人種目エントリー（女子用）'!C41</f>
        <v>0</v>
      </c>
      <c r="E46" s="305" t="str">
        <f>'個人種目エントリー（女子用）'!A41</f>
        <v>女子</v>
      </c>
      <c r="F46" s="276">
        <f>'個人種目エントリー（女子用）'!G41</f>
        <v>0</v>
      </c>
      <c r="G46" s="276">
        <f>'個人種目エントリー（女子用）'!H41</f>
        <v>0</v>
      </c>
      <c r="H46" s="277" t="str">
        <f>IF('個人種目エントリー（女子用）'!B41="","",ASC('個人種目エントリー（女子用）'!D41))</f>
        <v/>
      </c>
      <c r="I46" s="278" t="str">
        <f>IF('個人種目エントリー（女子用）'!B41="","",ASC('個人種目エントリー（女子用）'!E41))</f>
        <v/>
      </c>
      <c r="J46" s="279" t="str">
        <f>IF('個人種目エントリー（女子用）'!B41="","",ASC('個人種目エントリー（女子用）'!F41))</f>
        <v/>
      </c>
      <c r="K46" s="280" t="str">
        <f>IF('個人種目エントリー（女子用）'!B41="","",IF('個人種目エントリー（女子用）'!I41&lt;9,"01",IF('個人種目エントリー（女子用）'!I41&lt;11,"02",IF('個人種目エントリー（女子用）'!I41&lt;13,"03",IF('個人種目エントリー（女子用）'!I41&lt;15,"04",IF('個人種目エントリー（女子用）'!I41&gt;14,"05",""))))))</f>
        <v/>
      </c>
      <c r="L46" s="281" t="str">
        <f>IF('個人種目エントリー（女子用）'!B41="","",'個人種目エントリー（女子用）'!K41&amp;'個人種目エントリー（女子用）'!L41&amp;'個人種目エントリー（女子用）'!M41)</f>
        <v/>
      </c>
      <c r="M46" s="282">
        <f>IF('個人種目エントリー（女子用）'!$B41=" "," ",'個人種目エントリー（女子用）'!N41)</f>
        <v>0</v>
      </c>
      <c r="N46" s="283" t="s">
        <v>59</v>
      </c>
      <c r="O46" s="278">
        <f>IF('個人種目エントリー（女子用）'!$B41=" "," ",'個人種目エントリー（女子用）'!O41)</f>
        <v>0</v>
      </c>
      <c r="P46" s="283" t="s">
        <v>60</v>
      </c>
      <c r="Q46" s="284">
        <f>IF('個人種目エントリー（女子用）'!$B41=" "," ",'個人種目エントリー（女子用）'!P41)</f>
        <v>0</v>
      </c>
      <c r="R46" s="281" t="str">
        <f>IF('個人種目エントリー（女子用）'!B41="","",'個人種目エントリー（女子用）'!Q41&amp;'個人種目エントリー（女子用）'!R41&amp;'個人種目エントリー（女子用）'!S41)</f>
        <v/>
      </c>
      <c r="S46" s="285">
        <f>IF('個人種目エントリー（女子用）'!$B41=" "," ",'個人種目エントリー（女子用）'!T41)</f>
        <v>0</v>
      </c>
      <c r="T46" s="286" t="s">
        <v>59</v>
      </c>
      <c r="U46" s="278">
        <f>IF('個人種目エントリー（女子用）'!$B41=" "," ",'個人種目エントリー（女子用）'!U41)</f>
        <v>0</v>
      </c>
      <c r="V46" s="286" t="s">
        <v>60</v>
      </c>
      <c r="W46" s="284">
        <f>IF('個人種目エントリー（女子用）'!$B41=" "," ",'個人種目エントリー（女子用）'!V41)</f>
        <v>0</v>
      </c>
      <c r="X46" s="281" t="str">
        <f>IF('個人種目エントリー（女子用）'!B41="","",'個人種目エントリー（女子用）'!W41&amp;'個人種目エントリー（女子用）'!X41&amp;'個人種目エントリー（女子用）'!Y41)</f>
        <v/>
      </c>
      <c r="Y46" s="285">
        <f>IF('個人種目エントリー（女子用）'!$B41=" "," ",'個人種目エントリー（女子用）'!Z41)</f>
        <v>0</v>
      </c>
      <c r="Z46" s="286" t="s">
        <v>59</v>
      </c>
      <c r="AA46" s="278">
        <f>IF('個人種目エントリー（女子用）'!$B41=" "," ",'個人種目エントリー（女子用）'!AA41)</f>
        <v>0</v>
      </c>
      <c r="AB46" s="286" t="s">
        <v>60</v>
      </c>
      <c r="AC46" s="284">
        <f>IF('個人種目エントリー（女子用）'!$B41=" "," ",'個人種目エントリー（女子用）'!AB41)</f>
        <v>0</v>
      </c>
      <c r="AD46" s="287">
        <f t="shared" si="0"/>
        <v>2</v>
      </c>
      <c r="AE46" s="288" t="str">
        <f t="shared" si="4"/>
        <v>2</v>
      </c>
      <c r="AF46" s="288" t="str">
        <f t="shared" si="1"/>
        <v>2</v>
      </c>
      <c r="AG46" s="288" t="str">
        <f t="shared" si="2"/>
        <v>2</v>
      </c>
      <c r="AH46" s="289">
        <f>IF('個人種目エントリー（女子用）'!$B41=" "," ",'個人種目エントリー（女子用）'!AC41)</f>
        <v>0</v>
      </c>
      <c r="AI46" s="291">
        <f>IF('個人種目エントリー（女子用）'!$B41=" "," ",'個人種目エントリー（女子用）'!AD41)</f>
        <v>0</v>
      </c>
      <c r="AJ46" s="254"/>
      <c r="AK46" s="219"/>
      <c r="AL46" s="726" t="s">
        <v>295</v>
      </c>
      <c r="AM46" s="727"/>
      <c r="AN46" s="727"/>
      <c r="AO46" s="727"/>
      <c r="AP46" s="262">
        <f>COUNTIF($AE$13:$AG$62,$AL$46)</f>
        <v>0</v>
      </c>
    </row>
    <row r="47" spans="1:46" ht="14.1" customHeight="1">
      <c r="A47" s="253">
        <v>35</v>
      </c>
      <c r="B47" s="688">
        <f>'個人種目エントリー（女子用）'!B42</f>
        <v>0</v>
      </c>
      <c r="C47" s="689"/>
      <c r="D47" s="275">
        <f>'個人種目エントリー（女子用）'!C42</f>
        <v>0</v>
      </c>
      <c r="E47" s="305" t="str">
        <f>'個人種目エントリー（女子用）'!A42</f>
        <v>女子</v>
      </c>
      <c r="F47" s="276">
        <f>'個人種目エントリー（女子用）'!G42</f>
        <v>0</v>
      </c>
      <c r="G47" s="276">
        <f>'個人種目エントリー（女子用）'!H42</f>
        <v>0</v>
      </c>
      <c r="H47" s="277" t="str">
        <f>IF('個人種目エントリー（女子用）'!B42="","",ASC('個人種目エントリー（女子用）'!D42))</f>
        <v/>
      </c>
      <c r="I47" s="278" t="str">
        <f>IF('個人種目エントリー（女子用）'!B42="","",ASC('個人種目エントリー（女子用）'!E42))</f>
        <v/>
      </c>
      <c r="J47" s="279" t="str">
        <f>IF('個人種目エントリー（女子用）'!B42="","",ASC('個人種目エントリー（女子用）'!F42))</f>
        <v/>
      </c>
      <c r="K47" s="280" t="str">
        <f>IF('個人種目エントリー（女子用）'!B42="","",IF('個人種目エントリー（女子用）'!I42&lt;9,"01",IF('個人種目エントリー（女子用）'!I42&lt;11,"02",IF('個人種目エントリー（女子用）'!I42&lt;13,"03",IF('個人種目エントリー（女子用）'!I42&lt;15,"04",IF('個人種目エントリー（女子用）'!I42&gt;14,"05",""))))))</f>
        <v/>
      </c>
      <c r="L47" s="281" t="str">
        <f>IF('個人種目エントリー（女子用）'!B42="","",'個人種目エントリー（女子用）'!K42&amp;'個人種目エントリー（女子用）'!L42&amp;'個人種目エントリー（女子用）'!M42)</f>
        <v/>
      </c>
      <c r="M47" s="282">
        <f>IF('個人種目エントリー（女子用）'!$B42=" "," ",'個人種目エントリー（女子用）'!N42)</f>
        <v>0</v>
      </c>
      <c r="N47" s="283" t="s">
        <v>59</v>
      </c>
      <c r="O47" s="278">
        <f>IF('個人種目エントリー（女子用）'!$B42=" "," ",'個人種目エントリー（女子用）'!O42)</f>
        <v>0</v>
      </c>
      <c r="P47" s="283" t="s">
        <v>60</v>
      </c>
      <c r="Q47" s="284">
        <f>IF('個人種目エントリー（女子用）'!$B42=" "," ",'個人種目エントリー（女子用）'!P42)</f>
        <v>0</v>
      </c>
      <c r="R47" s="281" t="str">
        <f>IF('個人種目エントリー（女子用）'!B42="","",'個人種目エントリー（女子用）'!Q42&amp;'個人種目エントリー（女子用）'!R42&amp;'個人種目エントリー（女子用）'!S42)</f>
        <v/>
      </c>
      <c r="S47" s="285">
        <f>IF('個人種目エントリー（女子用）'!$B42=" "," ",'個人種目エントリー（女子用）'!T42)</f>
        <v>0</v>
      </c>
      <c r="T47" s="286" t="s">
        <v>59</v>
      </c>
      <c r="U47" s="278">
        <f>IF('個人種目エントリー（女子用）'!$B42=" "," ",'個人種目エントリー（女子用）'!U42)</f>
        <v>0</v>
      </c>
      <c r="V47" s="286" t="s">
        <v>60</v>
      </c>
      <c r="W47" s="284">
        <f>IF('個人種目エントリー（女子用）'!$B42=" "," ",'個人種目エントリー（女子用）'!V42)</f>
        <v>0</v>
      </c>
      <c r="X47" s="281" t="str">
        <f>IF('個人種目エントリー（女子用）'!B42="","",'個人種目エントリー（女子用）'!W42&amp;'個人種目エントリー（女子用）'!X42&amp;'個人種目エントリー（女子用）'!Y42)</f>
        <v/>
      </c>
      <c r="Y47" s="285">
        <f>IF('個人種目エントリー（女子用）'!$B42=" "," ",'個人種目エントリー（女子用）'!Z42)</f>
        <v>0</v>
      </c>
      <c r="Z47" s="286" t="s">
        <v>59</v>
      </c>
      <c r="AA47" s="278">
        <f>IF('個人種目エントリー（女子用）'!$B42=" "," ",'個人種目エントリー（女子用）'!AA42)</f>
        <v>0</v>
      </c>
      <c r="AB47" s="286" t="s">
        <v>60</v>
      </c>
      <c r="AC47" s="284">
        <f>IF('個人種目エントリー（女子用）'!$B42=" "," ",'個人種目エントリー（女子用）'!AB42)</f>
        <v>0</v>
      </c>
      <c r="AD47" s="287">
        <f t="shared" si="0"/>
        <v>2</v>
      </c>
      <c r="AE47" s="288" t="str">
        <f t="shared" si="4"/>
        <v>2</v>
      </c>
      <c r="AF47" s="288" t="str">
        <f t="shared" si="1"/>
        <v>2</v>
      </c>
      <c r="AG47" s="288" t="str">
        <f t="shared" si="2"/>
        <v>2</v>
      </c>
      <c r="AH47" s="289">
        <f>IF('個人種目エントリー（女子用）'!$B42=" "," ",'個人種目エントリー（女子用）'!AC42)</f>
        <v>0</v>
      </c>
      <c r="AI47" s="291">
        <f>IF('個人種目エントリー（女子用）'!$B42=" "," ",'個人種目エントリー（女子用）'!AD42)</f>
        <v>0</v>
      </c>
      <c r="AJ47" s="254"/>
      <c r="AK47" s="219"/>
      <c r="AL47" s="728" t="s">
        <v>18</v>
      </c>
      <c r="AM47" s="729"/>
      <c r="AN47" s="729"/>
      <c r="AO47" s="729"/>
      <c r="AP47" s="259">
        <f>COUNTIF($AE$13:$AG$62,$AL$47)</f>
        <v>0</v>
      </c>
    </row>
    <row r="48" spans="1:46" ht="14.1" customHeight="1">
      <c r="A48" s="253">
        <v>36</v>
      </c>
      <c r="B48" s="688">
        <f>'個人種目エントリー（女子用）'!B43</f>
        <v>0</v>
      </c>
      <c r="C48" s="689"/>
      <c r="D48" s="275">
        <f>'個人種目エントリー（女子用）'!C43</f>
        <v>0</v>
      </c>
      <c r="E48" s="305" t="str">
        <f>'個人種目エントリー（女子用）'!A43</f>
        <v>女子</v>
      </c>
      <c r="F48" s="276">
        <f>'個人種目エントリー（女子用）'!G43</f>
        <v>0</v>
      </c>
      <c r="G48" s="276">
        <f>'個人種目エントリー（女子用）'!H43</f>
        <v>0</v>
      </c>
      <c r="H48" s="277" t="str">
        <f>IF('個人種目エントリー（女子用）'!B43="","",ASC('個人種目エントリー（女子用）'!D43))</f>
        <v/>
      </c>
      <c r="I48" s="278" t="str">
        <f>IF('個人種目エントリー（女子用）'!B43="","",ASC('個人種目エントリー（女子用）'!E43))</f>
        <v/>
      </c>
      <c r="J48" s="279" t="str">
        <f>IF('個人種目エントリー（女子用）'!B43="","",ASC('個人種目エントリー（女子用）'!F43))</f>
        <v/>
      </c>
      <c r="K48" s="280" t="str">
        <f>IF('個人種目エントリー（女子用）'!B43="","",IF('個人種目エントリー（女子用）'!I43&lt;9,"01",IF('個人種目エントリー（女子用）'!I43&lt;11,"02",IF('個人種目エントリー（女子用）'!I43&lt;13,"03",IF('個人種目エントリー（女子用）'!I43&lt;15,"04",IF('個人種目エントリー（女子用）'!I43&gt;14,"05",""))))))</f>
        <v/>
      </c>
      <c r="L48" s="281" t="str">
        <f>IF('個人種目エントリー（女子用）'!B43="","",'個人種目エントリー（女子用）'!K43&amp;'個人種目エントリー（女子用）'!L43&amp;'個人種目エントリー（女子用）'!M43)</f>
        <v/>
      </c>
      <c r="M48" s="282">
        <f>IF('個人種目エントリー（女子用）'!$B43=" "," ",'個人種目エントリー（女子用）'!N43)</f>
        <v>0</v>
      </c>
      <c r="N48" s="283" t="s">
        <v>59</v>
      </c>
      <c r="O48" s="278">
        <f>IF('個人種目エントリー（女子用）'!$B43=" "," ",'個人種目エントリー（女子用）'!O43)</f>
        <v>0</v>
      </c>
      <c r="P48" s="283" t="s">
        <v>60</v>
      </c>
      <c r="Q48" s="284">
        <f>IF('個人種目エントリー（女子用）'!$B43=" "," ",'個人種目エントリー（女子用）'!P43)</f>
        <v>0</v>
      </c>
      <c r="R48" s="281" t="str">
        <f>IF('個人種目エントリー（女子用）'!B43="","",'個人種目エントリー（女子用）'!Q43&amp;'個人種目エントリー（女子用）'!R43&amp;'個人種目エントリー（女子用）'!S43)</f>
        <v/>
      </c>
      <c r="S48" s="285">
        <f>IF('個人種目エントリー（女子用）'!$B43=" "," ",'個人種目エントリー（女子用）'!T43)</f>
        <v>0</v>
      </c>
      <c r="T48" s="286" t="s">
        <v>59</v>
      </c>
      <c r="U48" s="278">
        <f>IF('個人種目エントリー（女子用）'!$B43=" "," ",'個人種目エントリー（女子用）'!U43)</f>
        <v>0</v>
      </c>
      <c r="V48" s="286" t="s">
        <v>60</v>
      </c>
      <c r="W48" s="284">
        <f>IF('個人種目エントリー（女子用）'!$B43=" "," ",'個人種目エントリー（女子用）'!V43)</f>
        <v>0</v>
      </c>
      <c r="X48" s="281" t="str">
        <f>IF('個人種目エントリー（女子用）'!B43="","",'個人種目エントリー（女子用）'!W43&amp;'個人種目エントリー（女子用）'!X43&amp;'個人種目エントリー（女子用）'!Y43)</f>
        <v/>
      </c>
      <c r="Y48" s="285">
        <f>IF('個人種目エントリー（女子用）'!$B43=" "," ",'個人種目エントリー（女子用）'!Z43)</f>
        <v>0</v>
      </c>
      <c r="Z48" s="286" t="s">
        <v>59</v>
      </c>
      <c r="AA48" s="278">
        <f>IF('個人種目エントリー（女子用）'!$B43=" "," ",'個人種目エントリー（女子用）'!AA43)</f>
        <v>0</v>
      </c>
      <c r="AB48" s="286" t="s">
        <v>60</v>
      </c>
      <c r="AC48" s="284">
        <f>IF('個人種目エントリー（女子用）'!$B43=" "," ",'個人種目エントリー（女子用）'!AB43)</f>
        <v>0</v>
      </c>
      <c r="AD48" s="287">
        <f t="shared" si="0"/>
        <v>2</v>
      </c>
      <c r="AE48" s="288" t="str">
        <f t="shared" si="4"/>
        <v>2</v>
      </c>
      <c r="AF48" s="288" t="str">
        <f t="shared" si="1"/>
        <v>2</v>
      </c>
      <c r="AG48" s="288" t="str">
        <f t="shared" si="2"/>
        <v>2</v>
      </c>
      <c r="AH48" s="289">
        <f>IF('個人種目エントリー（女子用）'!$B43=" "," ",'個人種目エントリー（女子用）'!AC43)</f>
        <v>0</v>
      </c>
      <c r="AI48" s="291">
        <f>IF('個人種目エントリー（女子用）'!$B43=" "," ",'個人種目エントリー（女子用）'!AD43)</f>
        <v>0</v>
      </c>
      <c r="AJ48" s="254"/>
      <c r="AK48" s="219"/>
      <c r="AL48" s="728" t="s">
        <v>19</v>
      </c>
      <c r="AM48" s="729"/>
      <c r="AN48" s="729"/>
      <c r="AO48" s="729"/>
      <c r="AP48" s="259">
        <f>COUNTIF($AE$13:$AG$62,$AL$48)</f>
        <v>0</v>
      </c>
    </row>
    <row r="49" spans="1:42" ht="14.1" customHeight="1">
      <c r="A49" s="253">
        <v>37</v>
      </c>
      <c r="B49" s="688">
        <f>'個人種目エントリー（女子用）'!B44</f>
        <v>0</v>
      </c>
      <c r="C49" s="689"/>
      <c r="D49" s="275">
        <f>'個人種目エントリー（女子用）'!C44</f>
        <v>0</v>
      </c>
      <c r="E49" s="305" t="str">
        <f>'個人種目エントリー（女子用）'!A44</f>
        <v>女子</v>
      </c>
      <c r="F49" s="276">
        <f>'個人種目エントリー（女子用）'!G44</f>
        <v>0</v>
      </c>
      <c r="G49" s="276">
        <f>'個人種目エントリー（女子用）'!H44</f>
        <v>0</v>
      </c>
      <c r="H49" s="277" t="str">
        <f>IF('個人種目エントリー（女子用）'!B44="","",ASC('個人種目エントリー（女子用）'!D44))</f>
        <v/>
      </c>
      <c r="I49" s="278" t="str">
        <f>IF('個人種目エントリー（女子用）'!B44="","",ASC('個人種目エントリー（女子用）'!E44))</f>
        <v/>
      </c>
      <c r="J49" s="279" t="str">
        <f>IF('個人種目エントリー（女子用）'!B44="","",ASC('個人種目エントリー（女子用）'!F44))</f>
        <v/>
      </c>
      <c r="K49" s="280" t="str">
        <f>IF('個人種目エントリー（女子用）'!B44="","",IF('個人種目エントリー（女子用）'!I44&lt;9,"01",IF('個人種目エントリー（女子用）'!I44&lt;11,"02",IF('個人種目エントリー（女子用）'!I44&lt;13,"03",IF('個人種目エントリー（女子用）'!I44&lt;15,"04",IF('個人種目エントリー（女子用）'!I44&gt;14,"05",""))))))</f>
        <v/>
      </c>
      <c r="L49" s="281" t="str">
        <f>IF('個人種目エントリー（女子用）'!B44="","",'個人種目エントリー（女子用）'!K44&amp;'個人種目エントリー（女子用）'!L44&amp;'個人種目エントリー（女子用）'!M44)</f>
        <v/>
      </c>
      <c r="M49" s="282">
        <f>IF('個人種目エントリー（女子用）'!$B44=" "," ",'個人種目エントリー（女子用）'!N44)</f>
        <v>0</v>
      </c>
      <c r="N49" s="283" t="s">
        <v>59</v>
      </c>
      <c r="O49" s="278">
        <f>IF('個人種目エントリー（女子用）'!$B44=" "," ",'個人種目エントリー（女子用）'!O44)</f>
        <v>0</v>
      </c>
      <c r="P49" s="283" t="s">
        <v>60</v>
      </c>
      <c r="Q49" s="284">
        <f>IF('個人種目エントリー（女子用）'!$B44=" "," ",'個人種目エントリー（女子用）'!P44)</f>
        <v>0</v>
      </c>
      <c r="R49" s="281" t="str">
        <f>IF('個人種目エントリー（女子用）'!B44="","",'個人種目エントリー（女子用）'!Q44&amp;'個人種目エントリー（女子用）'!R44&amp;'個人種目エントリー（女子用）'!S44)</f>
        <v/>
      </c>
      <c r="S49" s="285">
        <f>IF('個人種目エントリー（女子用）'!$B44=" "," ",'個人種目エントリー（女子用）'!T44)</f>
        <v>0</v>
      </c>
      <c r="T49" s="286" t="s">
        <v>59</v>
      </c>
      <c r="U49" s="278">
        <f>IF('個人種目エントリー（女子用）'!$B44=" "," ",'個人種目エントリー（女子用）'!U44)</f>
        <v>0</v>
      </c>
      <c r="V49" s="286" t="s">
        <v>60</v>
      </c>
      <c r="W49" s="284">
        <f>IF('個人種目エントリー（女子用）'!$B44=" "," ",'個人種目エントリー（女子用）'!V44)</f>
        <v>0</v>
      </c>
      <c r="X49" s="281" t="str">
        <f>IF('個人種目エントリー（女子用）'!B44="","",'個人種目エントリー（女子用）'!W44&amp;'個人種目エントリー（女子用）'!X44&amp;'個人種目エントリー（女子用）'!Y44)</f>
        <v/>
      </c>
      <c r="Y49" s="285">
        <f>IF('個人種目エントリー（女子用）'!$B44=" "," ",'個人種目エントリー（女子用）'!Z44)</f>
        <v>0</v>
      </c>
      <c r="Z49" s="286" t="s">
        <v>59</v>
      </c>
      <c r="AA49" s="278">
        <f>IF('個人種目エントリー（女子用）'!$B44=" "," ",'個人種目エントリー（女子用）'!AA44)</f>
        <v>0</v>
      </c>
      <c r="AB49" s="286" t="s">
        <v>60</v>
      </c>
      <c r="AC49" s="284">
        <f>IF('個人種目エントリー（女子用）'!$B44=" "," ",'個人種目エントリー（女子用）'!AB44)</f>
        <v>0</v>
      </c>
      <c r="AD49" s="287">
        <f t="shared" si="0"/>
        <v>2</v>
      </c>
      <c r="AE49" s="288" t="str">
        <f t="shared" si="4"/>
        <v>2</v>
      </c>
      <c r="AF49" s="288" t="str">
        <f t="shared" si="1"/>
        <v>2</v>
      </c>
      <c r="AG49" s="288" t="str">
        <f t="shared" si="2"/>
        <v>2</v>
      </c>
      <c r="AH49" s="289">
        <f>IF('個人種目エントリー（女子用）'!$B44=" "," ",'個人種目エントリー（女子用）'!AC44)</f>
        <v>0</v>
      </c>
      <c r="AI49" s="291">
        <f>IF('個人種目エントリー（女子用）'!$B44=" "," ",'個人種目エントリー（女子用）'!AD44)</f>
        <v>0</v>
      </c>
      <c r="AJ49" s="254"/>
      <c r="AK49" s="219"/>
      <c r="AL49" s="728" t="s">
        <v>20</v>
      </c>
      <c r="AM49" s="729"/>
      <c r="AN49" s="729"/>
      <c r="AO49" s="729"/>
      <c r="AP49" s="259">
        <f>COUNTIF($AE$13:$AG$62,$AL$49)</f>
        <v>0</v>
      </c>
    </row>
    <row r="50" spans="1:42" ht="14.1" customHeight="1" thickBot="1">
      <c r="A50" s="253">
        <v>38</v>
      </c>
      <c r="B50" s="688">
        <f>'個人種目エントリー（女子用）'!B45</f>
        <v>0</v>
      </c>
      <c r="C50" s="689"/>
      <c r="D50" s="275">
        <f>'個人種目エントリー（女子用）'!C45</f>
        <v>0</v>
      </c>
      <c r="E50" s="305" t="str">
        <f>'個人種目エントリー（女子用）'!A45</f>
        <v>女子</v>
      </c>
      <c r="F50" s="276">
        <f>'個人種目エントリー（女子用）'!G45</f>
        <v>0</v>
      </c>
      <c r="G50" s="276">
        <f>'個人種目エントリー（女子用）'!H45</f>
        <v>0</v>
      </c>
      <c r="H50" s="277" t="str">
        <f>IF('個人種目エントリー（女子用）'!B45="","",ASC('個人種目エントリー（女子用）'!D45))</f>
        <v/>
      </c>
      <c r="I50" s="278" t="str">
        <f>IF('個人種目エントリー（女子用）'!B45="","",ASC('個人種目エントリー（女子用）'!E45))</f>
        <v/>
      </c>
      <c r="J50" s="279" t="str">
        <f>IF('個人種目エントリー（女子用）'!B45="","",ASC('個人種目エントリー（女子用）'!F45))</f>
        <v/>
      </c>
      <c r="K50" s="280" t="str">
        <f>IF('個人種目エントリー（女子用）'!B45="","",IF('個人種目エントリー（女子用）'!I45&lt;9,"01",IF('個人種目エントリー（女子用）'!I45&lt;11,"02",IF('個人種目エントリー（女子用）'!I45&lt;13,"03",IF('個人種目エントリー（女子用）'!I45&lt;15,"04",IF('個人種目エントリー（女子用）'!I45&gt;14,"05",""))))))</f>
        <v/>
      </c>
      <c r="L50" s="281" t="str">
        <f>IF('個人種目エントリー（女子用）'!B45="","",'個人種目エントリー（女子用）'!K45&amp;'個人種目エントリー（女子用）'!L45&amp;'個人種目エントリー（女子用）'!M45)</f>
        <v/>
      </c>
      <c r="M50" s="282">
        <f>IF('個人種目エントリー（女子用）'!$B45=" "," ",'個人種目エントリー（女子用）'!N45)</f>
        <v>0</v>
      </c>
      <c r="N50" s="283" t="s">
        <v>59</v>
      </c>
      <c r="O50" s="278">
        <f>IF('個人種目エントリー（女子用）'!$B45=" "," ",'個人種目エントリー（女子用）'!O45)</f>
        <v>0</v>
      </c>
      <c r="P50" s="283" t="s">
        <v>60</v>
      </c>
      <c r="Q50" s="284">
        <f>IF('個人種目エントリー（女子用）'!$B45=" "," ",'個人種目エントリー（女子用）'!P45)</f>
        <v>0</v>
      </c>
      <c r="R50" s="281" t="str">
        <f>IF('個人種目エントリー（女子用）'!B45="","",'個人種目エントリー（女子用）'!Q45&amp;'個人種目エントリー（女子用）'!R45&amp;'個人種目エントリー（女子用）'!S45)</f>
        <v/>
      </c>
      <c r="S50" s="285">
        <f>IF('個人種目エントリー（女子用）'!$B45=" "," ",'個人種目エントリー（女子用）'!T45)</f>
        <v>0</v>
      </c>
      <c r="T50" s="286" t="s">
        <v>59</v>
      </c>
      <c r="U50" s="278">
        <f>IF('個人種目エントリー（女子用）'!$B45=" "," ",'個人種目エントリー（女子用）'!U45)</f>
        <v>0</v>
      </c>
      <c r="V50" s="286" t="s">
        <v>60</v>
      </c>
      <c r="W50" s="284">
        <f>IF('個人種目エントリー（女子用）'!$B45=" "," ",'個人種目エントリー（女子用）'!V45)</f>
        <v>0</v>
      </c>
      <c r="X50" s="281" t="str">
        <f>IF('個人種目エントリー（女子用）'!B45="","",'個人種目エントリー（女子用）'!W45&amp;'個人種目エントリー（女子用）'!X45&amp;'個人種目エントリー（女子用）'!Y45)</f>
        <v/>
      </c>
      <c r="Y50" s="285">
        <f>IF('個人種目エントリー（女子用）'!$B45=" "," ",'個人種目エントリー（女子用）'!Z45)</f>
        <v>0</v>
      </c>
      <c r="Z50" s="286" t="s">
        <v>59</v>
      </c>
      <c r="AA50" s="278">
        <f>IF('個人種目エントリー（女子用）'!$B45=" "," ",'個人種目エントリー（女子用）'!AA45)</f>
        <v>0</v>
      </c>
      <c r="AB50" s="286" t="s">
        <v>60</v>
      </c>
      <c r="AC50" s="284">
        <f>IF('個人種目エントリー（女子用）'!$B45=" "," ",'個人種目エントリー（女子用）'!AB45)</f>
        <v>0</v>
      </c>
      <c r="AD50" s="287">
        <f t="shared" si="0"/>
        <v>2</v>
      </c>
      <c r="AE50" s="288" t="str">
        <f t="shared" si="4"/>
        <v>2</v>
      </c>
      <c r="AF50" s="288" t="str">
        <f t="shared" si="1"/>
        <v>2</v>
      </c>
      <c r="AG50" s="288" t="str">
        <f t="shared" si="2"/>
        <v>2</v>
      </c>
      <c r="AH50" s="289">
        <f>IF('個人種目エントリー（女子用）'!$B45=" "," ",'個人種目エントリー（女子用）'!AC45)</f>
        <v>0</v>
      </c>
      <c r="AI50" s="291">
        <f>IF('個人種目エントリー（女子用）'!$B45=" "," ",'個人種目エントリー（女子用）'!AD45)</f>
        <v>0</v>
      </c>
      <c r="AJ50" s="254"/>
      <c r="AK50" s="219"/>
      <c r="AL50" s="730" t="s">
        <v>21</v>
      </c>
      <c r="AM50" s="731"/>
      <c r="AN50" s="731"/>
      <c r="AO50" s="731"/>
      <c r="AP50" s="265">
        <f>COUNTIF($AE$13:$AG$62,$AL$50)</f>
        <v>0</v>
      </c>
    </row>
    <row r="51" spans="1:42" ht="14.1" customHeight="1" thickBot="1">
      <c r="A51" s="253">
        <v>39</v>
      </c>
      <c r="B51" s="688">
        <f>'個人種目エントリー（女子用）'!B46</f>
        <v>0</v>
      </c>
      <c r="C51" s="689"/>
      <c r="D51" s="275">
        <f>'個人種目エントリー（女子用）'!C46</f>
        <v>0</v>
      </c>
      <c r="E51" s="305" t="str">
        <f>'個人種目エントリー（女子用）'!A46</f>
        <v>女子</v>
      </c>
      <c r="F51" s="276">
        <f>'個人種目エントリー（女子用）'!G46</f>
        <v>0</v>
      </c>
      <c r="G51" s="276">
        <f>'個人種目エントリー（女子用）'!H46</f>
        <v>0</v>
      </c>
      <c r="H51" s="277" t="str">
        <f>IF('個人種目エントリー（女子用）'!B46="","",ASC('個人種目エントリー（女子用）'!D46))</f>
        <v/>
      </c>
      <c r="I51" s="278" t="str">
        <f>IF('個人種目エントリー（女子用）'!B46="","",ASC('個人種目エントリー（女子用）'!E46))</f>
        <v/>
      </c>
      <c r="J51" s="279" t="str">
        <f>IF('個人種目エントリー（女子用）'!B46="","",ASC('個人種目エントリー（女子用）'!F46))</f>
        <v/>
      </c>
      <c r="K51" s="280" t="str">
        <f>IF('個人種目エントリー（女子用）'!B46="","",IF('個人種目エントリー（女子用）'!I46&lt;9,"01",IF('個人種目エントリー（女子用）'!I46&lt;11,"02",IF('個人種目エントリー（女子用）'!I46&lt;13,"03",IF('個人種目エントリー（女子用）'!I46&lt;15,"04",IF('個人種目エントリー（女子用）'!I46&gt;14,"05",""))))))</f>
        <v/>
      </c>
      <c r="L51" s="281" t="str">
        <f>IF('個人種目エントリー（女子用）'!B46="","",'個人種目エントリー（女子用）'!K46&amp;'個人種目エントリー（女子用）'!L46&amp;'個人種目エントリー（女子用）'!M46)</f>
        <v/>
      </c>
      <c r="M51" s="282">
        <f>IF('個人種目エントリー（女子用）'!$B46=" "," ",'個人種目エントリー（女子用）'!N46)</f>
        <v>0</v>
      </c>
      <c r="N51" s="283" t="s">
        <v>59</v>
      </c>
      <c r="O51" s="278">
        <f>IF('個人種目エントリー（女子用）'!$B46=" "," ",'個人種目エントリー（女子用）'!O46)</f>
        <v>0</v>
      </c>
      <c r="P51" s="283" t="s">
        <v>60</v>
      </c>
      <c r="Q51" s="284">
        <f>IF('個人種目エントリー（女子用）'!$B46=" "," ",'個人種目エントリー（女子用）'!P46)</f>
        <v>0</v>
      </c>
      <c r="R51" s="281" t="str">
        <f>IF('個人種目エントリー（女子用）'!B46="","",'個人種目エントリー（女子用）'!Q46&amp;'個人種目エントリー（女子用）'!R46&amp;'個人種目エントリー（女子用）'!S46)</f>
        <v/>
      </c>
      <c r="S51" s="285">
        <f>IF('個人種目エントリー（女子用）'!$B46=" "," ",'個人種目エントリー（女子用）'!T46)</f>
        <v>0</v>
      </c>
      <c r="T51" s="286" t="s">
        <v>59</v>
      </c>
      <c r="U51" s="278">
        <f>IF('個人種目エントリー（女子用）'!$B46=" "," ",'個人種目エントリー（女子用）'!U46)</f>
        <v>0</v>
      </c>
      <c r="V51" s="286" t="s">
        <v>60</v>
      </c>
      <c r="W51" s="284">
        <f>IF('個人種目エントリー（女子用）'!$B46=" "," ",'個人種目エントリー（女子用）'!V46)</f>
        <v>0</v>
      </c>
      <c r="X51" s="281" t="str">
        <f>IF('個人種目エントリー（女子用）'!B46="","",'個人種目エントリー（女子用）'!W46&amp;'個人種目エントリー（女子用）'!X46&amp;'個人種目エントリー（女子用）'!Y46)</f>
        <v/>
      </c>
      <c r="Y51" s="285">
        <f>IF('個人種目エントリー（女子用）'!$B46=" "," ",'個人種目エントリー（女子用）'!Z46)</f>
        <v>0</v>
      </c>
      <c r="Z51" s="286" t="s">
        <v>59</v>
      </c>
      <c r="AA51" s="278">
        <f>IF('個人種目エントリー（女子用）'!$B46=" "," ",'個人種目エントリー（女子用）'!AA46)</f>
        <v>0</v>
      </c>
      <c r="AB51" s="286" t="s">
        <v>60</v>
      </c>
      <c r="AC51" s="284">
        <f>IF('個人種目エントリー（女子用）'!$B46=" "," ",'個人種目エントリー（女子用）'!AB46)</f>
        <v>0</v>
      </c>
      <c r="AD51" s="287">
        <f t="shared" si="0"/>
        <v>2</v>
      </c>
      <c r="AE51" s="288" t="str">
        <f t="shared" si="4"/>
        <v>2</v>
      </c>
      <c r="AF51" s="288" t="str">
        <f t="shared" si="1"/>
        <v>2</v>
      </c>
      <c r="AG51" s="288" t="str">
        <f t="shared" si="2"/>
        <v>2</v>
      </c>
      <c r="AH51" s="289">
        <f>IF('個人種目エントリー（女子用）'!$B46=" "," ",'個人種目エントリー（女子用）'!AC46)</f>
        <v>0</v>
      </c>
      <c r="AI51" s="291">
        <f>IF('個人種目エントリー（女子用）'!$B46=" "," ",'個人種目エントリー（女子用）'!AD46)</f>
        <v>0</v>
      </c>
      <c r="AJ51" s="254"/>
      <c r="AK51" s="219"/>
      <c r="AL51" s="746"/>
      <c r="AM51" s="747"/>
      <c r="AN51" s="747"/>
      <c r="AO51" s="747"/>
      <c r="AP51" s="748"/>
    </row>
    <row r="52" spans="1:42" ht="14.1" customHeight="1">
      <c r="A52" s="253">
        <v>40</v>
      </c>
      <c r="B52" s="688">
        <f>'個人種目エントリー（女子用）'!B47</f>
        <v>0</v>
      </c>
      <c r="C52" s="689"/>
      <c r="D52" s="275">
        <f>'個人種目エントリー（女子用）'!C47</f>
        <v>0</v>
      </c>
      <c r="E52" s="305" t="str">
        <f>'個人種目エントリー（女子用）'!A47</f>
        <v>女子</v>
      </c>
      <c r="F52" s="276">
        <f>'個人種目エントリー（女子用）'!G47</f>
        <v>0</v>
      </c>
      <c r="G52" s="276">
        <f>'個人種目エントリー（女子用）'!H47</f>
        <v>0</v>
      </c>
      <c r="H52" s="277" t="str">
        <f>IF('個人種目エントリー（女子用）'!B47="","",ASC('個人種目エントリー（女子用）'!D47))</f>
        <v/>
      </c>
      <c r="I52" s="278" t="str">
        <f>IF('個人種目エントリー（女子用）'!B47="","",ASC('個人種目エントリー（女子用）'!E47))</f>
        <v/>
      </c>
      <c r="J52" s="279" t="str">
        <f>IF('個人種目エントリー（女子用）'!B47="","",ASC('個人種目エントリー（女子用）'!F47))</f>
        <v/>
      </c>
      <c r="K52" s="280" t="str">
        <f>IF('個人種目エントリー（女子用）'!B47="","",IF('個人種目エントリー（女子用）'!I47&lt;9,"01",IF('個人種目エントリー（女子用）'!I47&lt;11,"02",IF('個人種目エントリー（女子用）'!I47&lt;13,"03",IF('個人種目エントリー（女子用）'!I47&lt;15,"04",IF('個人種目エントリー（女子用）'!I47&gt;14,"05",""))))))</f>
        <v/>
      </c>
      <c r="L52" s="281" t="str">
        <f>IF('個人種目エントリー（女子用）'!B47="","",'個人種目エントリー（女子用）'!K47&amp;'個人種目エントリー（女子用）'!L47&amp;'個人種目エントリー（女子用）'!M47)</f>
        <v/>
      </c>
      <c r="M52" s="282">
        <f>IF('個人種目エントリー（女子用）'!$B47=" "," ",'個人種目エントリー（女子用）'!N47)</f>
        <v>0</v>
      </c>
      <c r="N52" s="283" t="s">
        <v>59</v>
      </c>
      <c r="O52" s="278">
        <f>IF('個人種目エントリー（女子用）'!$B47=" "," ",'個人種目エントリー（女子用）'!O47)</f>
        <v>0</v>
      </c>
      <c r="P52" s="283" t="s">
        <v>60</v>
      </c>
      <c r="Q52" s="284">
        <f>IF('個人種目エントリー（女子用）'!$B47=" "," ",'個人種目エントリー（女子用）'!P47)</f>
        <v>0</v>
      </c>
      <c r="R52" s="281" t="str">
        <f>IF('個人種目エントリー（女子用）'!B47="","",'個人種目エントリー（女子用）'!Q47&amp;'個人種目エントリー（女子用）'!R47&amp;'個人種目エントリー（女子用）'!S47)</f>
        <v/>
      </c>
      <c r="S52" s="285">
        <f>IF('個人種目エントリー（女子用）'!$B47=" "," ",'個人種目エントリー（女子用）'!T47)</f>
        <v>0</v>
      </c>
      <c r="T52" s="286" t="s">
        <v>59</v>
      </c>
      <c r="U52" s="278">
        <f>IF('個人種目エントリー（女子用）'!$B47=" "," ",'個人種目エントリー（女子用）'!U47)</f>
        <v>0</v>
      </c>
      <c r="V52" s="286" t="s">
        <v>60</v>
      </c>
      <c r="W52" s="284">
        <f>IF('個人種目エントリー（女子用）'!$B47=" "," ",'個人種目エントリー（女子用）'!V47)</f>
        <v>0</v>
      </c>
      <c r="X52" s="281" t="str">
        <f>IF('個人種目エントリー（女子用）'!B47="","",'個人種目エントリー（女子用）'!W47&amp;'個人種目エントリー（女子用）'!X47&amp;'個人種目エントリー（女子用）'!Y47)</f>
        <v/>
      </c>
      <c r="Y52" s="285">
        <f>IF('個人種目エントリー（女子用）'!$B47=" "," ",'個人種目エントリー（女子用）'!Z47)</f>
        <v>0</v>
      </c>
      <c r="Z52" s="286" t="s">
        <v>59</v>
      </c>
      <c r="AA52" s="278">
        <f>IF('個人種目エントリー（女子用）'!$B47=" "," ",'個人種目エントリー（女子用）'!AA47)</f>
        <v>0</v>
      </c>
      <c r="AB52" s="286" t="s">
        <v>60</v>
      </c>
      <c r="AC52" s="284">
        <f>IF('個人種目エントリー（女子用）'!$B47=" "," ",'個人種目エントリー（女子用）'!AB47)</f>
        <v>0</v>
      </c>
      <c r="AD52" s="287">
        <f t="shared" si="0"/>
        <v>2</v>
      </c>
      <c r="AE52" s="288" t="str">
        <f t="shared" si="4"/>
        <v>2</v>
      </c>
      <c r="AF52" s="288" t="str">
        <f t="shared" si="1"/>
        <v>2</v>
      </c>
      <c r="AG52" s="288" t="str">
        <f t="shared" si="2"/>
        <v>2</v>
      </c>
      <c r="AH52" s="289">
        <f>IF('個人種目エントリー（女子用）'!$B47=" "," ",'個人種目エントリー（女子用）'!AC47)</f>
        <v>0</v>
      </c>
      <c r="AI52" s="291">
        <f>IF('個人種目エントリー（女子用）'!$B47=" "," ",'個人種目エントリー（女子用）'!AD47)</f>
        <v>0</v>
      </c>
      <c r="AJ52" s="254"/>
      <c r="AK52" s="219"/>
      <c r="AL52" s="726" t="s">
        <v>296</v>
      </c>
      <c r="AM52" s="727"/>
      <c r="AN52" s="727"/>
      <c r="AO52" s="727"/>
      <c r="AP52" s="262">
        <f>COUNTIF($AE$13:$AG$62,$AL$52)</f>
        <v>0</v>
      </c>
    </row>
    <row r="53" spans="1:42" ht="14.1" customHeight="1">
      <c r="A53" s="253">
        <v>41</v>
      </c>
      <c r="B53" s="688">
        <f>'個人種目エントリー（女子用）'!B48</f>
        <v>0</v>
      </c>
      <c r="C53" s="689"/>
      <c r="D53" s="275">
        <f>'個人種目エントリー（女子用）'!C48</f>
        <v>0</v>
      </c>
      <c r="E53" s="305" t="str">
        <f>'個人種目エントリー（女子用）'!A48</f>
        <v>女子</v>
      </c>
      <c r="F53" s="276">
        <f>'個人種目エントリー（女子用）'!G48</f>
        <v>0</v>
      </c>
      <c r="G53" s="276">
        <f>'個人種目エントリー（女子用）'!H48</f>
        <v>0</v>
      </c>
      <c r="H53" s="277" t="str">
        <f>IF('個人種目エントリー（女子用）'!B48="","",ASC('個人種目エントリー（女子用）'!D48))</f>
        <v/>
      </c>
      <c r="I53" s="278" t="str">
        <f>IF('個人種目エントリー（女子用）'!B48="","",ASC('個人種目エントリー（女子用）'!E48))</f>
        <v/>
      </c>
      <c r="J53" s="279" t="str">
        <f>IF('個人種目エントリー（女子用）'!B48="","",ASC('個人種目エントリー（女子用）'!F48))</f>
        <v/>
      </c>
      <c r="K53" s="280" t="str">
        <f>IF('個人種目エントリー（女子用）'!B48="","",IF('個人種目エントリー（女子用）'!I48&lt;9,"01",IF('個人種目エントリー（女子用）'!I48&lt;11,"02",IF('個人種目エントリー（女子用）'!I48&lt;13,"03",IF('個人種目エントリー（女子用）'!I48&lt;15,"04",IF('個人種目エントリー（女子用）'!I48&gt;14,"05",""))))))</f>
        <v/>
      </c>
      <c r="L53" s="281" t="str">
        <f>IF('個人種目エントリー（女子用）'!B48="","",'個人種目エントリー（女子用）'!K48&amp;'個人種目エントリー（女子用）'!L48&amp;'個人種目エントリー（女子用）'!M48)</f>
        <v/>
      </c>
      <c r="M53" s="282">
        <f>IF('個人種目エントリー（女子用）'!$B48=" "," ",'個人種目エントリー（女子用）'!N48)</f>
        <v>0</v>
      </c>
      <c r="N53" s="283" t="s">
        <v>59</v>
      </c>
      <c r="O53" s="278">
        <f>IF('個人種目エントリー（女子用）'!$B48=" "," ",'個人種目エントリー（女子用）'!O48)</f>
        <v>0</v>
      </c>
      <c r="P53" s="283" t="s">
        <v>60</v>
      </c>
      <c r="Q53" s="284">
        <f>IF('個人種目エントリー（女子用）'!$B48=" "," ",'個人種目エントリー（女子用）'!P48)</f>
        <v>0</v>
      </c>
      <c r="R53" s="281" t="str">
        <f>IF('個人種目エントリー（女子用）'!B48="","",'個人種目エントリー（女子用）'!Q48&amp;'個人種目エントリー（女子用）'!R48&amp;'個人種目エントリー（女子用）'!S48)</f>
        <v/>
      </c>
      <c r="S53" s="285">
        <f>IF('個人種目エントリー（女子用）'!$B48=" "," ",'個人種目エントリー（女子用）'!T48)</f>
        <v>0</v>
      </c>
      <c r="T53" s="286" t="s">
        <v>59</v>
      </c>
      <c r="U53" s="278">
        <f>IF('個人種目エントリー（女子用）'!$B48=" "," ",'個人種目エントリー（女子用）'!U48)</f>
        <v>0</v>
      </c>
      <c r="V53" s="286" t="s">
        <v>60</v>
      </c>
      <c r="W53" s="284">
        <f>IF('個人種目エントリー（女子用）'!$B48=" "," ",'個人種目エントリー（女子用）'!V48)</f>
        <v>0</v>
      </c>
      <c r="X53" s="281" t="str">
        <f>IF('個人種目エントリー（女子用）'!B48="","",'個人種目エントリー（女子用）'!W48&amp;'個人種目エントリー（女子用）'!X48&amp;'個人種目エントリー（女子用）'!Y48)</f>
        <v/>
      </c>
      <c r="Y53" s="285">
        <f>IF('個人種目エントリー（女子用）'!$B48=" "," ",'個人種目エントリー（女子用）'!Z48)</f>
        <v>0</v>
      </c>
      <c r="Z53" s="286" t="s">
        <v>59</v>
      </c>
      <c r="AA53" s="278">
        <f>IF('個人種目エントリー（女子用）'!$B48=" "," ",'個人種目エントリー（女子用）'!AA48)</f>
        <v>0</v>
      </c>
      <c r="AB53" s="286" t="s">
        <v>60</v>
      </c>
      <c r="AC53" s="284">
        <f>IF('個人種目エントリー（女子用）'!$B48=" "," ",'個人種目エントリー（女子用）'!AB48)</f>
        <v>0</v>
      </c>
      <c r="AD53" s="287">
        <f t="shared" si="0"/>
        <v>2</v>
      </c>
      <c r="AE53" s="288" t="str">
        <f t="shared" si="4"/>
        <v>2</v>
      </c>
      <c r="AF53" s="288" t="str">
        <f t="shared" si="1"/>
        <v>2</v>
      </c>
      <c r="AG53" s="288" t="str">
        <f t="shared" si="2"/>
        <v>2</v>
      </c>
      <c r="AH53" s="289">
        <f>IF('個人種目エントリー（女子用）'!$B48=" "," ",'個人種目エントリー（女子用）'!AC48)</f>
        <v>0</v>
      </c>
      <c r="AI53" s="291">
        <f>IF('個人種目エントリー（女子用）'!$B48=" "," ",'個人種目エントリー（女子用）'!AD48)</f>
        <v>0</v>
      </c>
      <c r="AJ53" s="254"/>
      <c r="AK53" s="219"/>
      <c r="AL53" s="728" t="s">
        <v>128</v>
      </c>
      <c r="AM53" s="729"/>
      <c r="AN53" s="729"/>
      <c r="AO53" s="729"/>
      <c r="AP53" s="260">
        <f>COUNTIF($AE$13:$AG$62,$AL$53)</f>
        <v>0</v>
      </c>
    </row>
    <row r="54" spans="1:42" ht="14.1" customHeight="1" thickBot="1">
      <c r="A54" s="253">
        <v>42</v>
      </c>
      <c r="B54" s="688">
        <f>'個人種目エントリー（女子用）'!B49</f>
        <v>0</v>
      </c>
      <c r="C54" s="689"/>
      <c r="D54" s="275">
        <f>'個人種目エントリー（女子用）'!C49</f>
        <v>0</v>
      </c>
      <c r="E54" s="305" t="str">
        <f>'個人種目エントリー（女子用）'!A49</f>
        <v>女子</v>
      </c>
      <c r="F54" s="276">
        <f>'個人種目エントリー（女子用）'!G49</f>
        <v>0</v>
      </c>
      <c r="G54" s="276">
        <f>'個人種目エントリー（女子用）'!H49</f>
        <v>0</v>
      </c>
      <c r="H54" s="277" t="str">
        <f>IF('個人種目エントリー（女子用）'!B49="","",ASC('個人種目エントリー（女子用）'!D49))</f>
        <v/>
      </c>
      <c r="I54" s="278" t="str">
        <f>IF('個人種目エントリー（女子用）'!B49="","",ASC('個人種目エントリー（女子用）'!E49))</f>
        <v/>
      </c>
      <c r="J54" s="279" t="str">
        <f>IF('個人種目エントリー（女子用）'!B49="","",ASC('個人種目エントリー（女子用）'!F49))</f>
        <v/>
      </c>
      <c r="K54" s="280" t="str">
        <f>IF('個人種目エントリー（女子用）'!B49="","",IF('個人種目エントリー（女子用）'!I49&lt;9,"01",IF('個人種目エントリー（女子用）'!I49&lt;11,"02",IF('個人種目エントリー（女子用）'!I49&lt;13,"03",IF('個人種目エントリー（女子用）'!I49&lt;15,"04",IF('個人種目エントリー（女子用）'!I49&gt;14,"05",""))))))</f>
        <v/>
      </c>
      <c r="L54" s="281" t="str">
        <f>IF('個人種目エントリー（女子用）'!B49="","",'個人種目エントリー（女子用）'!K49&amp;'個人種目エントリー（女子用）'!L49&amp;'個人種目エントリー（女子用）'!M49)</f>
        <v/>
      </c>
      <c r="M54" s="282">
        <f>IF('個人種目エントリー（女子用）'!$B49=" "," ",'個人種目エントリー（女子用）'!N49)</f>
        <v>0</v>
      </c>
      <c r="N54" s="283" t="s">
        <v>59</v>
      </c>
      <c r="O54" s="278">
        <f>IF('個人種目エントリー（女子用）'!$B49=" "," ",'個人種目エントリー（女子用）'!O49)</f>
        <v>0</v>
      </c>
      <c r="P54" s="283" t="s">
        <v>60</v>
      </c>
      <c r="Q54" s="284">
        <f>IF('個人種目エントリー（女子用）'!$B49=" "," ",'個人種目エントリー（女子用）'!P49)</f>
        <v>0</v>
      </c>
      <c r="R54" s="281" t="str">
        <f>IF('個人種目エントリー（女子用）'!B49="","",'個人種目エントリー（女子用）'!Q49&amp;'個人種目エントリー（女子用）'!R49&amp;'個人種目エントリー（女子用）'!S49)</f>
        <v/>
      </c>
      <c r="S54" s="285">
        <f>IF('個人種目エントリー（女子用）'!$B49=" "," ",'個人種目エントリー（女子用）'!T49)</f>
        <v>0</v>
      </c>
      <c r="T54" s="286" t="s">
        <v>59</v>
      </c>
      <c r="U54" s="278">
        <f>IF('個人種目エントリー（女子用）'!$B49=" "," ",'個人種目エントリー（女子用）'!U49)</f>
        <v>0</v>
      </c>
      <c r="V54" s="286" t="s">
        <v>60</v>
      </c>
      <c r="W54" s="284">
        <f>IF('個人種目エントリー（女子用）'!$B49=" "," ",'個人種目エントリー（女子用）'!V49)</f>
        <v>0</v>
      </c>
      <c r="X54" s="281" t="str">
        <f>IF('個人種目エントリー（女子用）'!B49="","",'個人種目エントリー（女子用）'!W49&amp;'個人種目エントリー（女子用）'!X49&amp;'個人種目エントリー（女子用）'!Y49)</f>
        <v/>
      </c>
      <c r="Y54" s="285">
        <f>IF('個人種目エントリー（女子用）'!$B49=" "," ",'個人種目エントリー（女子用）'!Z49)</f>
        <v>0</v>
      </c>
      <c r="Z54" s="286" t="s">
        <v>59</v>
      </c>
      <c r="AA54" s="278">
        <f>IF('個人種目エントリー（女子用）'!$B49=" "," ",'個人種目エントリー（女子用）'!AA49)</f>
        <v>0</v>
      </c>
      <c r="AB54" s="286" t="s">
        <v>60</v>
      </c>
      <c r="AC54" s="284">
        <f>IF('個人種目エントリー（女子用）'!$B49=" "," ",'個人種目エントリー（女子用）'!AB49)</f>
        <v>0</v>
      </c>
      <c r="AD54" s="287">
        <f t="shared" si="0"/>
        <v>2</v>
      </c>
      <c r="AE54" s="288" t="str">
        <f t="shared" si="4"/>
        <v>2</v>
      </c>
      <c r="AF54" s="288" t="str">
        <f t="shared" si="1"/>
        <v>2</v>
      </c>
      <c r="AG54" s="288" t="str">
        <f t="shared" si="2"/>
        <v>2</v>
      </c>
      <c r="AH54" s="289">
        <f>IF('個人種目エントリー（女子用）'!$B49=" "," ",'個人種目エントリー（女子用）'!AC49)</f>
        <v>0</v>
      </c>
      <c r="AI54" s="291">
        <f>IF('個人種目エントリー（女子用）'!$B49=" "," ",'個人種目エントリー（女子用）'!AD49)</f>
        <v>0</v>
      </c>
      <c r="AJ54" s="254"/>
      <c r="AK54" s="219"/>
      <c r="AL54" s="730" t="s">
        <v>22</v>
      </c>
      <c r="AM54" s="731"/>
      <c r="AN54" s="731"/>
      <c r="AO54" s="731"/>
      <c r="AP54" s="263">
        <f>COUNTIF($AE$13:$AG$62,$AL$54)</f>
        <v>0</v>
      </c>
    </row>
    <row r="55" spans="1:42" ht="14.1" customHeight="1">
      <c r="A55" s="253">
        <v>43</v>
      </c>
      <c r="B55" s="688">
        <f>'個人種目エントリー（女子用）'!B50</f>
        <v>0</v>
      </c>
      <c r="C55" s="689"/>
      <c r="D55" s="275">
        <f>'個人種目エントリー（女子用）'!C50</f>
        <v>0</v>
      </c>
      <c r="E55" s="305" t="str">
        <f>'個人種目エントリー（女子用）'!A50</f>
        <v>女子</v>
      </c>
      <c r="F55" s="276">
        <f>'個人種目エントリー（女子用）'!G50</f>
        <v>0</v>
      </c>
      <c r="G55" s="276">
        <f>'個人種目エントリー（女子用）'!H50</f>
        <v>0</v>
      </c>
      <c r="H55" s="277" t="str">
        <f>IF('個人種目エントリー（女子用）'!B50="","",ASC('個人種目エントリー（女子用）'!D50))</f>
        <v/>
      </c>
      <c r="I55" s="278" t="str">
        <f>IF('個人種目エントリー（女子用）'!B50="","",ASC('個人種目エントリー（女子用）'!E50))</f>
        <v/>
      </c>
      <c r="J55" s="279" t="str">
        <f>IF('個人種目エントリー（女子用）'!B50="","",ASC('個人種目エントリー（女子用）'!F50))</f>
        <v/>
      </c>
      <c r="K55" s="280" t="str">
        <f>IF('個人種目エントリー（女子用）'!B50="","",IF('個人種目エントリー（女子用）'!I50&lt;9,"01",IF('個人種目エントリー（女子用）'!I50&lt;11,"02",IF('個人種目エントリー（女子用）'!I50&lt;13,"03",IF('個人種目エントリー（女子用）'!I50&lt;15,"04",IF('個人種目エントリー（女子用）'!I50&gt;14,"05",""))))))</f>
        <v/>
      </c>
      <c r="L55" s="281" t="str">
        <f>IF('個人種目エントリー（女子用）'!B50="","",'個人種目エントリー（女子用）'!K50&amp;'個人種目エントリー（女子用）'!L50&amp;'個人種目エントリー（女子用）'!M50)</f>
        <v/>
      </c>
      <c r="M55" s="282">
        <f>IF('個人種目エントリー（女子用）'!$B50=" "," ",'個人種目エントリー（女子用）'!N50)</f>
        <v>0</v>
      </c>
      <c r="N55" s="283" t="s">
        <v>59</v>
      </c>
      <c r="O55" s="278">
        <f>IF('個人種目エントリー（女子用）'!$B50=" "," ",'個人種目エントリー（女子用）'!O50)</f>
        <v>0</v>
      </c>
      <c r="P55" s="283" t="s">
        <v>60</v>
      </c>
      <c r="Q55" s="284">
        <f>IF('個人種目エントリー（女子用）'!$B50=" "," ",'個人種目エントリー（女子用）'!P50)</f>
        <v>0</v>
      </c>
      <c r="R55" s="281" t="str">
        <f>IF('個人種目エントリー（女子用）'!B50="","",'個人種目エントリー（女子用）'!Q50&amp;'個人種目エントリー（女子用）'!R50&amp;'個人種目エントリー（女子用）'!S50)</f>
        <v/>
      </c>
      <c r="S55" s="285">
        <f>IF('個人種目エントリー（女子用）'!$B50=" "," ",'個人種目エントリー（女子用）'!T50)</f>
        <v>0</v>
      </c>
      <c r="T55" s="286" t="s">
        <v>59</v>
      </c>
      <c r="U55" s="278">
        <f>IF('個人種目エントリー（女子用）'!$B50=" "," ",'個人種目エントリー（女子用）'!U50)</f>
        <v>0</v>
      </c>
      <c r="V55" s="286" t="s">
        <v>60</v>
      </c>
      <c r="W55" s="284">
        <f>IF('個人種目エントリー（女子用）'!$B50=" "," ",'個人種目エントリー（女子用）'!V50)</f>
        <v>0</v>
      </c>
      <c r="X55" s="281" t="str">
        <f>IF('個人種目エントリー（女子用）'!B50="","",'個人種目エントリー（女子用）'!W50&amp;'個人種目エントリー（女子用）'!X50&amp;'個人種目エントリー（女子用）'!Y50)</f>
        <v/>
      </c>
      <c r="Y55" s="285">
        <f>IF('個人種目エントリー（女子用）'!$B50=" "," ",'個人種目エントリー（女子用）'!Z50)</f>
        <v>0</v>
      </c>
      <c r="Z55" s="286" t="s">
        <v>59</v>
      </c>
      <c r="AA55" s="278">
        <f>IF('個人種目エントリー（女子用）'!$B50=" "," ",'個人種目エントリー（女子用）'!AA50)</f>
        <v>0</v>
      </c>
      <c r="AB55" s="286" t="s">
        <v>60</v>
      </c>
      <c r="AC55" s="284">
        <f>IF('個人種目エントリー（女子用）'!$B50=" "," ",'個人種目エントリー（女子用）'!AB50)</f>
        <v>0</v>
      </c>
      <c r="AD55" s="287">
        <f t="shared" si="0"/>
        <v>2</v>
      </c>
      <c r="AE55" s="288" t="str">
        <f t="shared" si="4"/>
        <v>2</v>
      </c>
      <c r="AF55" s="288" t="str">
        <f t="shared" si="1"/>
        <v>2</v>
      </c>
      <c r="AG55" s="288" t="str">
        <f t="shared" si="2"/>
        <v>2</v>
      </c>
      <c r="AH55" s="289">
        <f>IF('個人種目エントリー（女子用）'!$B50=" "," ",'個人種目エントリー（女子用）'!AC50)</f>
        <v>0</v>
      </c>
      <c r="AI55" s="291">
        <f>IF('個人種目エントリー（女子用）'!$B50=" "," ",'個人種目エントリー（女子用）'!AD50)</f>
        <v>0</v>
      </c>
      <c r="AJ55" s="254"/>
      <c r="AK55" s="219"/>
      <c r="AL55" s="749" t="s">
        <v>297</v>
      </c>
      <c r="AM55" s="750"/>
      <c r="AN55" s="750"/>
      <c r="AO55" s="750"/>
      <c r="AP55" s="260">
        <f>COUNTIF($AE$13:$AG$62,$AL$55)</f>
        <v>0</v>
      </c>
    </row>
    <row r="56" spans="1:42" ht="14.1" customHeight="1">
      <c r="A56" s="253">
        <v>44</v>
      </c>
      <c r="B56" s="688">
        <f>'個人種目エントリー（女子用）'!B51</f>
        <v>0</v>
      </c>
      <c r="C56" s="689"/>
      <c r="D56" s="275">
        <f>'個人種目エントリー（女子用）'!C51</f>
        <v>0</v>
      </c>
      <c r="E56" s="305" t="str">
        <f>'個人種目エントリー（女子用）'!A51</f>
        <v>女子</v>
      </c>
      <c r="F56" s="276">
        <f>'個人種目エントリー（女子用）'!G51</f>
        <v>0</v>
      </c>
      <c r="G56" s="276">
        <f>'個人種目エントリー（女子用）'!H51</f>
        <v>0</v>
      </c>
      <c r="H56" s="277" t="str">
        <f>IF('個人種目エントリー（女子用）'!B51="","",ASC('個人種目エントリー（女子用）'!D51))</f>
        <v/>
      </c>
      <c r="I56" s="278" t="str">
        <f>IF('個人種目エントリー（女子用）'!B51="","",ASC('個人種目エントリー（女子用）'!E51))</f>
        <v/>
      </c>
      <c r="J56" s="279" t="str">
        <f>IF('個人種目エントリー（女子用）'!B51="","",ASC('個人種目エントリー（女子用）'!F51))</f>
        <v/>
      </c>
      <c r="K56" s="280" t="str">
        <f>IF('個人種目エントリー（女子用）'!B51="","",IF('個人種目エントリー（女子用）'!I51&lt;9,"01",IF('個人種目エントリー（女子用）'!I51&lt;11,"02",IF('個人種目エントリー（女子用）'!I51&lt;13,"03",IF('個人種目エントリー（女子用）'!I51&lt;15,"04",IF('個人種目エントリー（女子用）'!I51&gt;14,"05",""))))))</f>
        <v/>
      </c>
      <c r="L56" s="281" t="str">
        <f>IF('個人種目エントリー（女子用）'!B51="","",'個人種目エントリー（女子用）'!K51&amp;'個人種目エントリー（女子用）'!L51&amp;'個人種目エントリー（女子用）'!M51)</f>
        <v/>
      </c>
      <c r="M56" s="282">
        <f>IF('個人種目エントリー（女子用）'!$B51=" "," ",'個人種目エントリー（女子用）'!N51)</f>
        <v>0</v>
      </c>
      <c r="N56" s="283" t="s">
        <v>59</v>
      </c>
      <c r="O56" s="278">
        <f>IF('個人種目エントリー（女子用）'!$B51=" "," ",'個人種目エントリー（女子用）'!O51)</f>
        <v>0</v>
      </c>
      <c r="P56" s="283" t="s">
        <v>60</v>
      </c>
      <c r="Q56" s="284">
        <f>IF('個人種目エントリー（女子用）'!$B51=" "," ",'個人種目エントリー（女子用）'!P51)</f>
        <v>0</v>
      </c>
      <c r="R56" s="281" t="str">
        <f>IF('個人種目エントリー（女子用）'!B51="","",'個人種目エントリー（女子用）'!Q51&amp;'個人種目エントリー（女子用）'!R51&amp;'個人種目エントリー（女子用）'!S51)</f>
        <v/>
      </c>
      <c r="S56" s="285">
        <f>IF('個人種目エントリー（女子用）'!$B51=" "," ",'個人種目エントリー（女子用）'!T51)</f>
        <v>0</v>
      </c>
      <c r="T56" s="286" t="s">
        <v>59</v>
      </c>
      <c r="U56" s="278">
        <f>IF('個人種目エントリー（女子用）'!$B51=" "," ",'個人種目エントリー（女子用）'!U51)</f>
        <v>0</v>
      </c>
      <c r="V56" s="286" t="s">
        <v>60</v>
      </c>
      <c r="W56" s="284">
        <f>IF('個人種目エントリー（女子用）'!$B51=" "," ",'個人種目エントリー（女子用）'!V51)</f>
        <v>0</v>
      </c>
      <c r="X56" s="281" t="str">
        <f>IF('個人種目エントリー（女子用）'!B51="","",'個人種目エントリー（女子用）'!W51&amp;'個人種目エントリー（女子用）'!X51&amp;'個人種目エントリー（女子用）'!Y51)</f>
        <v/>
      </c>
      <c r="Y56" s="285">
        <f>IF('個人種目エントリー（女子用）'!$B51=" "," ",'個人種目エントリー（女子用）'!Z51)</f>
        <v>0</v>
      </c>
      <c r="Z56" s="286" t="s">
        <v>59</v>
      </c>
      <c r="AA56" s="278">
        <f>IF('個人種目エントリー（女子用）'!$B51=" "," ",'個人種目エントリー（女子用）'!AA51)</f>
        <v>0</v>
      </c>
      <c r="AB56" s="286" t="s">
        <v>60</v>
      </c>
      <c r="AC56" s="284">
        <f>IF('個人種目エントリー（女子用）'!$B51=" "," ",'個人種目エントリー（女子用）'!AB51)</f>
        <v>0</v>
      </c>
      <c r="AD56" s="287">
        <f t="shared" si="0"/>
        <v>2</v>
      </c>
      <c r="AE56" s="288" t="str">
        <f t="shared" si="4"/>
        <v>2</v>
      </c>
      <c r="AF56" s="288" t="str">
        <f t="shared" si="1"/>
        <v>2</v>
      </c>
      <c r="AG56" s="288" t="str">
        <f t="shared" si="2"/>
        <v>2</v>
      </c>
      <c r="AH56" s="289">
        <f>IF('個人種目エントリー（女子用）'!$B51=" "," ",'個人種目エントリー（女子用）'!AC51)</f>
        <v>0</v>
      </c>
      <c r="AI56" s="291">
        <f>IF('個人種目エントリー（女子用）'!$B51=" "," ",'個人種目エントリー（女子用）'!AD51)</f>
        <v>0</v>
      </c>
      <c r="AJ56" s="254"/>
      <c r="AK56" s="219"/>
      <c r="AL56" s="728" t="s">
        <v>129</v>
      </c>
      <c r="AM56" s="729"/>
      <c r="AN56" s="729"/>
      <c r="AO56" s="729"/>
      <c r="AP56" s="260">
        <f>COUNTIF($AE$13:$AG$62,$AL$56)</f>
        <v>0</v>
      </c>
    </row>
    <row r="57" spans="1:42" ht="14.1" customHeight="1" thickBot="1">
      <c r="A57" s="253">
        <v>45</v>
      </c>
      <c r="B57" s="688">
        <f>'個人種目エントリー（女子用）'!B52</f>
        <v>0</v>
      </c>
      <c r="C57" s="689"/>
      <c r="D57" s="275">
        <f>'個人種目エントリー（女子用）'!C52</f>
        <v>0</v>
      </c>
      <c r="E57" s="305" t="str">
        <f>'個人種目エントリー（女子用）'!A52</f>
        <v>女子</v>
      </c>
      <c r="F57" s="276">
        <f>'個人種目エントリー（女子用）'!G52</f>
        <v>0</v>
      </c>
      <c r="G57" s="276">
        <f>'個人種目エントリー（女子用）'!H52</f>
        <v>0</v>
      </c>
      <c r="H57" s="277" t="str">
        <f>IF('個人種目エントリー（女子用）'!B52="","",ASC('個人種目エントリー（女子用）'!D52))</f>
        <v/>
      </c>
      <c r="I57" s="278" t="str">
        <f>IF('個人種目エントリー（女子用）'!B52="","",ASC('個人種目エントリー（女子用）'!E52))</f>
        <v/>
      </c>
      <c r="J57" s="279" t="str">
        <f>IF('個人種目エントリー（女子用）'!B52="","",ASC('個人種目エントリー（女子用）'!F52))</f>
        <v/>
      </c>
      <c r="K57" s="280" t="str">
        <f>IF('個人種目エントリー（女子用）'!B52="","",IF('個人種目エントリー（女子用）'!I52&lt;9,"01",IF('個人種目エントリー（女子用）'!I52&lt;11,"02",IF('個人種目エントリー（女子用）'!I52&lt;13,"03",IF('個人種目エントリー（女子用）'!I52&lt;15,"04",IF('個人種目エントリー（女子用）'!I52&gt;14,"05",""))))))</f>
        <v/>
      </c>
      <c r="L57" s="281" t="str">
        <f>IF('個人種目エントリー（女子用）'!B52="","",'個人種目エントリー（女子用）'!K52&amp;'個人種目エントリー（女子用）'!L52&amp;'個人種目エントリー（女子用）'!M52)</f>
        <v/>
      </c>
      <c r="M57" s="282">
        <f>IF('個人種目エントリー（女子用）'!$B52=" "," ",'個人種目エントリー（女子用）'!N52)</f>
        <v>0</v>
      </c>
      <c r="N57" s="283" t="s">
        <v>59</v>
      </c>
      <c r="O57" s="278">
        <f>IF('個人種目エントリー（女子用）'!$B52=" "," ",'個人種目エントリー（女子用）'!O52)</f>
        <v>0</v>
      </c>
      <c r="P57" s="283" t="s">
        <v>60</v>
      </c>
      <c r="Q57" s="284">
        <f>IF('個人種目エントリー（女子用）'!$B52=" "," ",'個人種目エントリー（女子用）'!P52)</f>
        <v>0</v>
      </c>
      <c r="R57" s="281" t="str">
        <f>IF('個人種目エントリー（女子用）'!B52="","",'個人種目エントリー（女子用）'!Q52&amp;'個人種目エントリー（女子用）'!R52&amp;'個人種目エントリー（女子用）'!S52)</f>
        <v/>
      </c>
      <c r="S57" s="285">
        <f>IF('個人種目エントリー（女子用）'!$B52=" "," ",'個人種目エントリー（女子用）'!T52)</f>
        <v>0</v>
      </c>
      <c r="T57" s="286" t="s">
        <v>59</v>
      </c>
      <c r="U57" s="278">
        <f>IF('個人種目エントリー（女子用）'!$B52=" "," ",'個人種目エントリー（女子用）'!U52)</f>
        <v>0</v>
      </c>
      <c r="V57" s="286" t="s">
        <v>60</v>
      </c>
      <c r="W57" s="284">
        <f>IF('個人種目エントリー（女子用）'!$B52=" "," ",'個人種目エントリー（女子用）'!V52)</f>
        <v>0</v>
      </c>
      <c r="X57" s="281" t="str">
        <f>IF('個人種目エントリー（女子用）'!B52="","",'個人種目エントリー（女子用）'!W52&amp;'個人種目エントリー（女子用）'!X52&amp;'個人種目エントリー（女子用）'!Y52)</f>
        <v/>
      </c>
      <c r="Y57" s="285">
        <f>IF('個人種目エントリー（女子用）'!$B52=" "," ",'個人種目エントリー（女子用）'!Z52)</f>
        <v>0</v>
      </c>
      <c r="Z57" s="286" t="s">
        <v>59</v>
      </c>
      <c r="AA57" s="278">
        <f>IF('個人種目エントリー（女子用）'!$B52=" "," ",'個人種目エントリー（女子用）'!AA52)</f>
        <v>0</v>
      </c>
      <c r="AB57" s="286" t="s">
        <v>60</v>
      </c>
      <c r="AC57" s="284">
        <f>IF('個人種目エントリー（女子用）'!$B52=" "," ",'個人種目エントリー（女子用）'!AB52)</f>
        <v>0</v>
      </c>
      <c r="AD57" s="287">
        <f t="shared" si="0"/>
        <v>2</v>
      </c>
      <c r="AE57" s="288" t="str">
        <f t="shared" si="4"/>
        <v>2</v>
      </c>
      <c r="AF57" s="288" t="str">
        <f t="shared" si="1"/>
        <v>2</v>
      </c>
      <c r="AG57" s="288" t="str">
        <f t="shared" si="2"/>
        <v>2</v>
      </c>
      <c r="AH57" s="289">
        <f>IF('個人種目エントリー（女子用）'!$B52=" "," ",'個人種目エントリー（女子用）'!AC52)</f>
        <v>0</v>
      </c>
      <c r="AI57" s="291">
        <f>IF('個人種目エントリー（女子用）'!$B52=" "," ",'個人種目エントリー（女子用）'!AD52)</f>
        <v>0</v>
      </c>
      <c r="AJ57" s="254"/>
      <c r="AK57" s="219"/>
      <c r="AL57" s="751" t="s">
        <v>23</v>
      </c>
      <c r="AM57" s="752"/>
      <c r="AN57" s="752"/>
      <c r="AO57" s="752"/>
      <c r="AP57" s="261">
        <f>COUNTIF($AE$13:$AG$62,$AL$57)</f>
        <v>0</v>
      </c>
    </row>
    <row r="58" spans="1:42" ht="14.1" customHeight="1">
      <c r="A58" s="253">
        <v>46</v>
      </c>
      <c r="B58" s="688">
        <f>'個人種目エントリー（女子用）'!B53</f>
        <v>0</v>
      </c>
      <c r="C58" s="689"/>
      <c r="D58" s="275">
        <f>'個人種目エントリー（女子用）'!C53</f>
        <v>0</v>
      </c>
      <c r="E58" s="305" t="str">
        <f>'個人種目エントリー（女子用）'!A53</f>
        <v>女子</v>
      </c>
      <c r="F58" s="276">
        <f>'個人種目エントリー（女子用）'!G53</f>
        <v>0</v>
      </c>
      <c r="G58" s="276">
        <f>'個人種目エントリー（女子用）'!H53</f>
        <v>0</v>
      </c>
      <c r="H58" s="277" t="str">
        <f>IF('個人種目エントリー（女子用）'!B53="","",ASC('個人種目エントリー（女子用）'!D53))</f>
        <v/>
      </c>
      <c r="I58" s="278" t="str">
        <f>IF('個人種目エントリー（女子用）'!B53="","",ASC('個人種目エントリー（女子用）'!E53))</f>
        <v/>
      </c>
      <c r="J58" s="279" t="str">
        <f>IF('個人種目エントリー（女子用）'!B53="","",ASC('個人種目エントリー（女子用）'!F53))</f>
        <v/>
      </c>
      <c r="K58" s="280" t="str">
        <f>IF('個人種目エントリー（女子用）'!B53="","",IF('個人種目エントリー（女子用）'!I53&lt;9,"01",IF('個人種目エントリー（女子用）'!I53&lt;11,"02",IF('個人種目エントリー（女子用）'!I53&lt;13,"03",IF('個人種目エントリー（女子用）'!I53&lt;15,"04",IF('個人種目エントリー（女子用）'!I53&gt;14,"05",""))))))</f>
        <v/>
      </c>
      <c r="L58" s="281" t="str">
        <f>IF('個人種目エントリー（女子用）'!B53="","",'個人種目エントリー（女子用）'!K53&amp;'個人種目エントリー（女子用）'!L53&amp;'個人種目エントリー（女子用）'!M53)</f>
        <v/>
      </c>
      <c r="M58" s="282">
        <f>IF('個人種目エントリー（女子用）'!$B53=" "," ",'個人種目エントリー（女子用）'!N53)</f>
        <v>0</v>
      </c>
      <c r="N58" s="283" t="s">
        <v>59</v>
      </c>
      <c r="O58" s="278">
        <f>IF('個人種目エントリー（女子用）'!$B53=" "," ",'個人種目エントリー（女子用）'!O53)</f>
        <v>0</v>
      </c>
      <c r="P58" s="283" t="s">
        <v>60</v>
      </c>
      <c r="Q58" s="284">
        <f>IF('個人種目エントリー（女子用）'!$B53=" "," ",'個人種目エントリー（女子用）'!P53)</f>
        <v>0</v>
      </c>
      <c r="R58" s="281" t="str">
        <f>IF('個人種目エントリー（女子用）'!B53="","",'個人種目エントリー（女子用）'!Q53&amp;'個人種目エントリー（女子用）'!R53&amp;'個人種目エントリー（女子用）'!S53)</f>
        <v/>
      </c>
      <c r="S58" s="285">
        <f>IF('個人種目エントリー（女子用）'!$B53=" "," ",'個人種目エントリー（女子用）'!T53)</f>
        <v>0</v>
      </c>
      <c r="T58" s="286" t="s">
        <v>59</v>
      </c>
      <c r="U58" s="278">
        <f>IF('個人種目エントリー（女子用）'!$B53=" "," ",'個人種目エントリー（女子用）'!U53)</f>
        <v>0</v>
      </c>
      <c r="V58" s="286" t="s">
        <v>60</v>
      </c>
      <c r="W58" s="284">
        <f>IF('個人種目エントリー（女子用）'!$B53=" "," ",'個人種目エントリー（女子用）'!V53)</f>
        <v>0</v>
      </c>
      <c r="X58" s="281" t="str">
        <f>IF('個人種目エントリー（女子用）'!B53="","",'個人種目エントリー（女子用）'!W53&amp;'個人種目エントリー（女子用）'!X53&amp;'個人種目エントリー（女子用）'!Y53)</f>
        <v/>
      </c>
      <c r="Y58" s="285">
        <f>IF('個人種目エントリー（女子用）'!$B53=" "," ",'個人種目エントリー（女子用）'!Z53)</f>
        <v>0</v>
      </c>
      <c r="Z58" s="286" t="s">
        <v>59</v>
      </c>
      <c r="AA58" s="278">
        <f>IF('個人種目エントリー（女子用）'!$B53=" "," ",'個人種目エントリー（女子用）'!AA53)</f>
        <v>0</v>
      </c>
      <c r="AB58" s="286" t="s">
        <v>60</v>
      </c>
      <c r="AC58" s="284">
        <f>IF('個人種目エントリー（女子用）'!$B53=" "," ",'個人種目エントリー（女子用）'!AB53)</f>
        <v>0</v>
      </c>
      <c r="AD58" s="287">
        <f t="shared" si="0"/>
        <v>2</v>
      </c>
      <c r="AE58" s="288" t="str">
        <f t="shared" si="4"/>
        <v>2</v>
      </c>
      <c r="AF58" s="288" t="str">
        <f t="shared" si="1"/>
        <v>2</v>
      </c>
      <c r="AG58" s="288" t="str">
        <f t="shared" si="2"/>
        <v>2</v>
      </c>
      <c r="AH58" s="289">
        <f>IF('個人種目エントリー（女子用）'!$B53=" "," ",'個人種目エントリー（女子用）'!AC53)</f>
        <v>0</v>
      </c>
      <c r="AI58" s="291">
        <f>IF('個人種目エントリー（女子用）'!$B53=" "," ",'個人種目エントリー（女子用）'!AD53)</f>
        <v>0</v>
      </c>
      <c r="AJ58" s="254"/>
      <c r="AK58" s="219"/>
      <c r="AL58" s="726" t="s">
        <v>298</v>
      </c>
      <c r="AM58" s="727"/>
      <c r="AN58" s="727"/>
      <c r="AO58" s="727"/>
      <c r="AP58" s="262">
        <f>COUNTIF($AE$13:$AG$62,$AL$58)</f>
        <v>0</v>
      </c>
    </row>
    <row r="59" spans="1:42" ht="14.1" customHeight="1">
      <c r="A59" s="253">
        <v>47</v>
      </c>
      <c r="B59" s="688">
        <f>'個人種目エントリー（女子用）'!B54</f>
        <v>0</v>
      </c>
      <c r="C59" s="689"/>
      <c r="D59" s="275">
        <f>'個人種目エントリー（女子用）'!C54</f>
        <v>0</v>
      </c>
      <c r="E59" s="305" t="str">
        <f>'個人種目エントリー（女子用）'!A54</f>
        <v>女子</v>
      </c>
      <c r="F59" s="276">
        <f>'個人種目エントリー（女子用）'!G54</f>
        <v>0</v>
      </c>
      <c r="G59" s="276">
        <f>'個人種目エントリー（女子用）'!H54</f>
        <v>0</v>
      </c>
      <c r="H59" s="277" t="str">
        <f>IF('個人種目エントリー（女子用）'!B54="","",ASC('個人種目エントリー（女子用）'!D54))</f>
        <v/>
      </c>
      <c r="I59" s="278" t="str">
        <f>IF('個人種目エントリー（女子用）'!B54="","",ASC('個人種目エントリー（女子用）'!E54))</f>
        <v/>
      </c>
      <c r="J59" s="279" t="str">
        <f>IF('個人種目エントリー（女子用）'!B54="","",ASC('個人種目エントリー（女子用）'!F54))</f>
        <v/>
      </c>
      <c r="K59" s="280" t="str">
        <f>IF('個人種目エントリー（女子用）'!B54="","",IF('個人種目エントリー（女子用）'!I54&lt;9,"01",IF('個人種目エントリー（女子用）'!I54&lt;11,"02",IF('個人種目エントリー（女子用）'!I54&lt;13,"03",IF('個人種目エントリー（女子用）'!I54&lt;15,"04",IF('個人種目エントリー（女子用）'!I54&gt;14,"05",""))))))</f>
        <v/>
      </c>
      <c r="L59" s="281" t="str">
        <f>IF('個人種目エントリー（女子用）'!B54="","",'個人種目エントリー（女子用）'!K54&amp;'個人種目エントリー（女子用）'!L54&amp;'個人種目エントリー（女子用）'!M54)</f>
        <v/>
      </c>
      <c r="M59" s="282">
        <f>IF('個人種目エントリー（女子用）'!$B54=" "," ",'個人種目エントリー（女子用）'!N54)</f>
        <v>0</v>
      </c>
      <c r="N59" s="283" t="s">
        <v>59</v>
      </c>
      <c r="O59" s="278">
        <f>IF('個人種目エントリー（女子用）'!$B54=" "," ",'個人種目エントリー（女子用）'!O54)</f>
        <v>0</v>
      </c>
      <c r="P59" s="283" t="s">
        <v>60</v>
      </c>
      <c r="Q59" s="284">
        <f>IF('個人種目エントリー（女子用）'!$B54=" "," ",'個人種目エントリー（女子用）'!P54)</f>
        <v>0</v>
      </c>
      <c r="R59" s="281" t="str">
        <f>IF('個人種目エントリー（女子用）'!B54="","",'個人種目エントリー（女子用）'!Q54&amp;'個人種目エントリー（女子用）'!R54&amp;'個人種目エントリー（女子用）'!S54)</f>
        <v/>
      </c>
      <c r="S59" s="285">
        <f>IF('個人種目エントリー（女子用）'!$B54=" "," ",'個人種目エントリー（女子用）'!T54)</f>
        <v>0</v>
      </c>
      <c r="T59" s="286" t="s">
        <v>59</v>
      </c>
      <c r="U59" s="278">
        <f>IF('個人種目エントリー（女子用）'!$B54=" "," ",'個人種目エントリー（女子用）'!U54)</f>
        <v>0</v>
      </c>
      <c r="V59" s="286" t="s">
        <v>60</v>
      </c>
      <c r="W59" s="284">
        <f>IF('個人種目エントリー（女子用）'!$B54=" "," ",'個人種目エントリー（女子用）'!V54)</f>
        <v>0</v>
      </c>
      <c r="X59" s="281" t="str">
        <f>IF('個人種目エントリー（女子用）'!B54="","",'個人種目エントリー（女子用）'!W54&amp;'個人種目エントリー（女子用）'!X54&amp;'個人種目エントリー（女子用）'!Y54)</f>
        <v/>
      </c>
      <c r="Y59" s="285">
        <f>IF('個人種目エントリー（女子用）'!$B54=" "," ",'個人種目エントリー（女子用）'!Z54)</f>
        <v>0</v>
      </c>
      <c r="Z59" s="286" t="s">
        <v>59</v>
      </c>
      <c r="AA59" s="278">
        <f>IF('個人種目エントリー（女子用）'!$B54=" "," ",'個人種目エントリー（女子用）'!AA54)</f>
        <v>0</v>
      </c>
      <c r="AB59" s="286" t="s">
        <v>60</v>
      </c>
      <c r="AC59" s="284">
        <f>IF('個人種目エントリー（女子用）'!$B54=" "," ",'個人種目エントリー（女子用）'!AB54)</f>
        <v>0</v>
      </c>
      <c r="AD59" s="287">
        <f t="shared" si="0"/>
        <v>2</v>
      </c>
      <c r="AE59" s="288" t="str">
        <f t="shared" si="4"/>
        <v>2</v>
      </c>
      <c r="AF59" s="288" t="str">
        <f t="shared" si="1"/>
        <v>2</v>
      </c>
      <c r="AG59" s="288" t="str">
        <f t="shared" si="2"/>
        <v>2</v>
      </c>
      <c r="AH59" s="289">
        <f>IF('個人種目エントリー（女子用）'!$B54=" "," ",'個人種目エントリー（女子用）'!AC54)</f>
        <v>0</v>
      </c>
      <c r="AI59" s="291">
        <f>IF('個人種目エントリー（女子用）'!$B54=" "," ",'個人種目エントリー（女子用）'!AD54)</f>
        <v>0</v>
      </c>
      <c r="AJ59" s="254"/>
      <c r="AK59" s="219"/>
      <c r="AL59" s="728" t="s">
        <v>299</v>
      </c>
      <c r="AM59" s="729"/>
      <c r="AN59" s="729"/>
      <c r="AO59" s="729"/>
      <c r="AP59" s="260">
        <f>COUNTIF($AE$13:$AG$62,$AL$59)</f>
        <v>0</v>
      </c>
    </row>
    <row r="60" spans="1:42" ht="14.1" customHeight="1" thickBot="1">
      <c r="A60" s="253">
        <v>48</v>
      </c>
      <c r="B60" s="688">
        <f>'個人種目エントリー（女子用）'!B55</f>
        <v>0</v>
      </c>
      <c r="C60" s="689"/>
      <c r="D60" s="275">
        <f>'個人種目エントリー（女子用）'!C55</f>
        <v>0</v>
      </c>
      <c r="E60" s="305" t="str">
        <f>'個人種目エントリー（女子用）'!A55</f>
        <v>女子</v>
      </c>
      <c r="F60" s="276">
        <f>'個人種目エントリー（女子用）'!G55</f>
        <v>0</v>
      </c>
      <c r="G60" s="276">
        <f>'個人種目エントリー（女子用）'!H55</f>
        <v>0</v>
      </c>
      <c r="H60" s="277" t="str">
        <f>IF('個人種目エントリー（女子用）'!B55="","",ASC('個人種目エントリー（女子用）'!D55))</f>
        <v/>
      </c>
      <c r="I60" s="278" t="str">
        <f>IF('個人種目エントリー（女子用）'!B55="","",ASC('個人種目エントリー（女子用）'!E55))</f>
        <v/>
      </c>
      <c r="J60" s="279" t="str">
        <f>IF('個人種目エントリー（女子用）'!B55="","",ASC('個人種目エントリー（女子用）'!F55))</f>
        <v/>
      </c>
      <c r="K60" s="280" t="str">
        <f>IF('個人種目エントリー（女子用）'!B55="","",IF('個人種目エントリー（女子用）'!I55&lt;9,"01",IF('個人種目エントリー（女子用）'!I55&lt;11,"02",IF('個人種目エントリー（女子用）'!I55&lt;13,"03",IF('個人種目エントリー（女子用）'!I55&lt;15,"04",IF('個人種目エントリー（女子用）'!I55&gt;14,"05",""))))))</f>
        <v/>
      </c>
      <c r="L60" s="281" t="str">
        <f>IF('個人種目エントリー（女子用）'!B55="","",'個人種目エントリー（女子用）'!K55&amp;'個人種目エントリー（女子用）'!L55&amp;'個人種目エントリー（女子用）'!M55)</f>
        <v/>
      </c>
      <c r="M60" s="282">
        <f>IF('個人種目エントリー（女子用）'!$B55=" "," ",'個人種目エントリー（女子用）'!N55)</f>
        <v>0</v>
      </c>
      <c r="N60" s="283" t="s">
        <v>59</v>
      </c>
      <c r="O60" s="278">
        <f>IF('個人種目エントリー（女子用）'!$B55=" "," ",'個人種目エントリー（女子用）'!O55)</f>
        <v>0</v>
      </c>
      <c r="P60" s="283" t="s">
        <v>60</v>
      </c>
      <c r="Q60" s="284">
        <f>IF('個人種目エントリー（女子用）'!$B55=" "," ",'個人種目エントリー（女子用）'!P55)</f>
        <v>0</v>
      </c>
      <c r="R60" s="281" t="str">
        <f>IF('個人種目エントリー（女子用）'!B55="","",'個人種目エントリー（女子用）'!Q55&amp;'個人種目エントリー（女子用）'!R55&amp;'個人種目エントリー（女子用）'!S55)</f>
        <v/>
      </c>
      <c r="S60" s="285">
        <f>IF('個人種目エントリー（女子用）'!$B55=" "," ",'個人種目エントリー（女子用）'!T55)</f>
        <v>0</v>
      </c>
      <c r="T60" s="286" t="s">
        <v>59</v>
      </c>
      <c r="U60" s="278">
        <f>IF('個人種目エントリー（女子用）'!$B55=" "," ",'個人種目エントリー（女子用）'!U55)</f>
        <v>0</v>
      </c>
      <c r="V60" s="286" t="s">
        <v>60</v>
      </c>
      <c r="W60" s="284">
        <f>IF('個人種目エントリー（女子用）'!$B55=" "," ",'個人種目エントリー（女子用）'!V55)</f>
        <v>0</v>
      </c>
      <c r="X60" s="281" t="str">
        <f>IF('個人種目エントリー（女子用）'!B55="","",'個人種目エントリー（女子用）'!W55&amp;'個人種目エントリー（女子用）'!X55&amp;'個人種目エントリー（女子用）'!Y55)</f>
        <v/>
      </c>
      <c r="Y60" s="285">
        <f>IF('個人種目エントリー（女子用）'!$B55=" "," ",'個人種目エントリー（女子用）'!Z55)</f>
        <v>0</v>
      </c>
      <c r="Z60" s="286" t="s">
        <v>59</v>
      </c>
      <c r="AA60" s="278">
        <f>IF('個人種目エントリー（女子用）'!$B55=" "," ",'個人種目エントリー（女子用）'!AA55)</f>
        <v>0</v>
      </c>
      <c r="AB60" s="286" t="s">
        <v>60</v>
      </c>
      <c r="AC60" s="284">
        <f>IF('個人種目エントリー（女子用）'!$B55=" "," ",'個人種目エントリー（女子用）'!AB55)</f>
        <v>0</v>
      </c>
      <c r="AD60" s="287">
        <f t="shared" si="0"/>
        <v>2</v>
      </c>
      <c r="AE60" s="288" t="str">
        <f t="shared" si="4"/>
        <v>2</v>
      </c>
      <c r="AF60" s="288" t="str">
        <f t="shared" si="1"/>
        <v>2</v>
      </c>
      <c r="AG60" s="288" t="str">
        <f t="shared" si="2"/>
        <v>2</v>
      </c>
      <c r="AH60" s="289">
        <f>IF('個人種目エントリー（女子用）'!$B55=" "," ",'個人種目エントリー（女子用）'!AC55)</f>
        <v>0</v>
      </c>
      <c r="AI60" s="291">
        <f>IF('個人種目エントリー（女子用）'!$B55=" "," ",'個人種目エントリー（女子用）'!AD55)</f>
        <v>0</v>
      </c>
      <c r="AJ60" s="254"/>
      <c r="AK60" s="219"/>
      <c r="AL60" s="730" t="s">
        <v>300</v>
      </c>
      <c r="AM60" s="731"/>
      <c r="AN60" s="731"/>
      <c r="AO60" s="731"/>
      <c r="AP60" s="263">
        <f>COUNTIF($AE$13:$AG$62,$AL$60)</f>
        <v>0</v>
      </c>
    </row>
    <row r="61" spans="1:42" ht="14.1" customHeight="1">
      <c r="A61" s="253">
        <v>49</v>
      </c>
      <c r="B61" s="688">
        <f>'個人種目エントリー（女子用）'!B56</f>
        <v>0</v>
      </c>
      <c r="C61" s="689"/>
      <c r="D61" s="275">
        <f>'個人種目エントリー（女子用）'!C56</f>
        <v>0</v>
      </c>
      <c r="E61" s="305" t="str">
        <f>'個人種目エントリー（女子用）'!A56</f>
        <v>女子</v>
      </c>
      <c r="F61" s="276">
        <f>'個人種目エントリー（女子用）'!G56</f>
        <v>0</v>
      </c>
      <c r="G61" s="276">
        <f>'個人種目エントリー（女子用）'!H56</f>
        <v>0</v>
      </c>
      <c r="H61" s="277" t="str">
        <f>IF('個人種目エントリー（女子用）'!B56="","",ASC('個人種目エントリー（女子用）'!D56))</f>
        <v/>
      </c>
      <c r="I61" s="278" t="str">
        <f>IF('個人種目エントリー（女子用）'!B56="","",ASC('個人種目エントリー（女子用）'!E56))</f>
        <v/>
      </c>
      <c r="J61" s="279" t="str">
        <f>IF('個人種目エントリー（女子用）'!B56="","",ASC('個人種目エントリー（女子用）'!F56))</f>
        <v/>
      </c>
      <c r="K61" s="280" t="str">
        <f>IF('個人種目エントリー（女子用）'!B56="","",IF('個人種目エントリー（女子用）'!I56&lt;9,"01",IF('個人種目エントリー（女子用）'!I56&lt;11,"02",IF('個人種目エントリー（女子用）'!I56&lt;13,"03",IF('個人種目エントリー（女子用）'!I56&lt;15,"04",IF('個人種目エントリー（女子用）'!I56&gt;14,"05",""))))))</f>
        <v/>
      </c>
      <c r="L61" s="281" t="str">
        <f>IF('個人種目エントリー（女子用）'!B56="","",'個人種目エントリー（女子用）'!K56&amp;'個人種目エントリー（女子用）'!L56&amp;'個人種目エントリー（女子用）'!M56)</f>
        <v/>
      </c>
      <c r="M61" s="282">
        <f>IF('個人種目エントリー（女子用）'!$B56=" "," ",'個人種目エントリー（女子用）'!N56)</f>
        <v>0</v>
      </c>
      <c r="N61" s="283" t="s">
        <v>59</v>
      </c>
      <c r="O61" s="278">
        <f>IF('個人種目エントリー（女子用）'!$B56=" "," ",'個人種目エントリー（女子用）'!O56)</f>
        <v>0</v>
      </c>
      <c r="P61" s="283" t="s">
        <v>60</v>
      </c>
      <c r="Q61" s="284">
        <f>IF('個人種目エントリー（女子用）'!$B56=" "," ",'個人種目エントリー（女子用）'!P56)</f>
        <v>0</v>
      </c>
      <c r="R61" s="281" t="str">
        <f>IF('個人種目エントリー（女子用）'!B56="","",'個人種目エントリー（女子用）'!Q56&amp;'個人種目エントリー（女子用）'!R56&amp;'個人種目エントリー（女子用）'!S56)</f>
        <v/>
      </c>
      <c r="S61" s="285">
        <f>IF('個人種目エントリー（女子用）'!$B56=" "," ",'個人種目エントリー（女子用）'!T56)</f>
        <v>0</v>
      </c>
      <c r="T61" s="286" t="s">
        <v>59</v>
      </c>
      <c r="U61" s="278">
        <f>IF('個人種目エントリー（女子用）'!$B56=" "," ",'個人種目エントリー（女子用）'!U56)</f>
        <v>0</v>
      </c>
      <c r="V61" s="286" t="s">
        <v>60</v>
      </c>
      <c r="W61" s="284">
        <f>IF('個人種目エントリー（女子用）'!$B56=" "," ",'個人種目エントリー（女子用）'!V56)</f>
        <v>0</v>
      </c>
      <c r="X61" s="281" t="str">
        <f>IF('個人種目エントリー（女子用）'!B56="","",'個人種目エントリー（女子用）'!W56&amp;'個人種目エントリー（女子用）'!X56&amp;'個人種目エントリー（女子用）'!Y56)</f>
        <v/>
      </c>
      <c r="Y61" s="285">
        <f>IF('個人種目エントリー（女子用）'!$B56=" "," ",'個人種目エントリー（女子用）'!Z56)</f>
        <v>0</v>
      </c>
      <c r="Z61" s="286" t="s">
        <v>59</v>
      </c>
      <c r="AA61" s="278">
        <f>IF('個人種目エントリー（女子用）'!$B56=" "," ",'個人種目エントリー（女子用）'!AA56)</f>
        <v>0</v>
      </c>
      <c r="AB61" s="286" t="s">
        <v>60</v>
      </c>
      <c r="AC61" s="284">
        <f>IF('個人種目エントリー（女子用）'!$B56=" "," ",'個人種目エントリー（女子用）'!AB56)</f>
        <v>0</v>
      </c>
      <c r="AD61" s="287">
        <f t="shared" si="0"/>
        <v>2</v>
      </c>
      <c r="AE61" s="288" t="str">
        <f t="shared" si="4"/>
        <v>2</v>
      </c>
      <c r="AF61" s="288" t="str">
        <f t="shared" si="1"/>
        <v>2</v>
      </c>
      <c r="AG61" s="288" t="str">
        <f t="shared" si="2"/>
        <v>2</v>
      </c>
      <c r="AH61" s="289">
        <f>IF('個人種目エントリー（女子用）'!$B56=" "," ",'個人種目エントリー（女子用）'!AC56)</f>
        <v>0</v>
      </c>
      <c r="AI61" s="291">
        <f>IF('個人種目エントリー（女子用）'!$B56=" "," ",'個人種目エントリー（女子用）'!AD56)</f>
        <v>0</v>
      </c>
      <c r="AJ61" s="254"/>
      <c r="AK61" s="219"/>
      <c r="AL61" s="749" t="s">
        <v>301</v>
      </c>
      <c r="AM61" s="750"/>
      <c r="AN61" s="750"/>
      <c r="AO61" s="750"/>
      <c r="AP61" s="260">
        <f>COUNTIF($AE$13:$AG$62,$AL$61)</f>
        <v>0</v>
      </c>
    </row>
    <row r="62" spans="1:42" ht="14.1" customHeight="1" thickBot="1">
      <c r="A62" s="253">
        <v>50</v>
      </c>
      <c r="B62" s="688">
        <f>'個人種目エントリー（女子用）'!B57</f>
        <v>0</v>
      </c>
      <c r="C62" s="689"/>
      <c r="D62" s="275">
        <f>'個人種目エントリー（女子用）'!C57</f>
        <v>0</v>
      </c>
      <c r="E62" s="305" t="str">
        <f>'個人種目エントリー（女子用）'!A57</f>
        <v>女子</v>
      </c>
      <c r="F62" s="276">
        <f>'個人種目エントリー（女子用）'!G57</f>
        <v>0</v>
      </c>
      <c r="G62" s="276">
        <f>'個人種目エントリー（女子用）'!H57</f>
        <v>0</v>
      </c>
      <c r="H62" s="277" t="str">
        <f>IF('個人種目エントリー（女子用）'!B57="","",ASC('個人種目エントリー（女子用）'!D57))</f>
        <v/>
      </c>
      <c r="I62" s="278" t="str">
        <f>IF('個人種目エントリー（女子用）'!B57="","",ASC('個人種目エントリー（女子用）'!E57))</f>
        <v/>
      </c>
      <c r="J62" s="279" t="str">
        <f>IF('個人種目エントリー（女子用）'!B57="","",ASC('個人種目エントリー（女子用）'!F57))</f>
        <v/>
      </c>
      <c r="K62" s="280" t="str">
        <f>IF('個人種目エントリー（女子用）'!B57="","",IF('個人種目エントリー（女子用）'!I57&lt;9,"01",IF('個人種目エントリー（女子用）'!I57&lt;11,"02",IF('個人種目エントリー（女子用）'!I57&lt;13,"03",IF('個人種目エントリー（女子用）'!I57&lt;15,"04",IF('個人種目エントリー（女子用）'!I57&gt;14,"05",""))))))</f>
        <v/>
      </c>
      <c r="L62" s="281" t="str">
        <f>IF('個人種目エントリー（女子用）'!B57="","",'個人種目エントリー（女子用）'!K57&amp;'個人種目エントリー（女子用）'!L57&amp;'個人種目エントリー（女子用）'!M57)</f>
        <v/>
      </c>
      <c r="M62" s="282">
        <f>IF('個人種目エントリー（女子用）'!$B57=" "," ",'個人種目エントリー（女子用）'!N57)</f>
        <v>0</v>
      </c>
      <c r="N62" s="283" t="s">
        <v>59</v>
      </c>
      <c r="O62" s="278">
        <f>IF('個人種目エントリー（女子用）'!$B57=" "," ",'個人種目エントリー（女子用）'!O57)</f>
        <v>0</v>
      </c>
      <c r="P62" s="283" t="s">
        <v>60</v>
      </c>
      <c r="Q62" s="284">
        <f>IF('個人種目エントリー（女子用）'!$B57=" "," ",'個人種目エントリー（女子用）'!P57)</f>
        <v>0</v>
      </c>
      <c r="R62" s="281" t="str">
        <f>IF('個人種目エントリー（女子用）'!B57="","",'個人種目エントリー（女子用）'!Q57&amp;'個人種目エントリー（女子用）'!R57&amp;'個人種目エントリー（女子用）'!S57)</f>
        <v/>
      </c>
      <c r="S62" s="285">
        <f>IF('個人種目エントリー（女子用）'!$B57=" "," ",'個人種目エントリー（女子用）'!T57)</f>
        <v>0</v>
      </c>
      <c r="T62" s="286" t="s">
        <v>59</v>
      </c>
      <c r="U62" s="278">
        <f>IF('個人種目エントリー（女子用）'!$B57=" "," ",'個人種目エントリー（女子用）'!U57)</f>
        <v>0</v>
      </c>
      <c r="V62" s="286" t="s">
        <v>60</v>
      </c>
      <c r="W62" s="284">
        <f>IF('個人種目エントリー（女子用）'!$B57=" "," ",'個人種目エントリー（女子用）'!V57)</f>
        <v>0</v>
      </c>
      <c r="X62" s="281" t="str">
        <f>IF('個人種目エントリー（女子用）'!B57="","",'個人種目エントリー（女子用）'!W57&amp;'個人種目エントリー（女子用）'!X57&amp;'個人種目エントリー（女子用）'!Y57)</f>
        <v/>
      </c>
      <c r="Y62" s="285">
        <f>IF('個人種目エントリー（女子用）'!$B57=" "," ",'個人種目エントリー（女子用）'!Z57)</f>
        <v>0</v>
      </c>
      <c r="Z62" s="286" t="s">
        <v>59</v>
      </c>
      <c r="AA62" s="278">
        <f>IF('個人種目エントリー（女子用）'!$B57=" "," ",'個人種目エントリー（女子用）'!AA57)</f>
        <v>0</v>
      </c>
      <c r="AB62" s="286" t="s">
        <v>60</v>
      </c>
      <c r="AC62" s="284">
        <f>IF('個人種目エントリー（女子用）'!$B57=" "," ",'個人種目エントリー（女子用）'!AB57)</f>
        <v>0</v>
      </c>
      <c r="AD62" s="287">
        <f t="shared" si="0"/>
        <v>2</v>
      </c>
      <c r="AE62" s="288" t="str">
        <f t="shared" si="4"/>
        <v>2</v>
      </c>
      <c r="AF62" s="288" t="str">
        <f t="shared" si="1"/>
        <v>2</v>
      </c>
      <c r="AG62" s="288" t="str">
        <f t="shared" si="2"/>
        <v>2</v>
      </c>
      <c r="AH62" s="289">
        <f>IF('個人種目エントリー（女子用）'!$B57=" "," ",'個人種目エントリー（女子用）'!AC57)</f>
        <v>0</v>
      </c>
      <c r="AI62" s="292">
        <f>IF('個人種目エントリー（女子用）'!$B57=" "," ",'個人種目エントリー（女子用）'!AD57)</f>
        <v>0</v>
      </c>
      <c r="AJ62" s="254"/>
      <c r="AK62" s="219"/>
      <c r="AL62" s="730" t="s">
        <v>24</v>
      </c>
      <c r="AM62" s="731"/>
      <c r="AN62" s="731"/>
      <c r="AO62" s="731"/>
      <c r="AP62" s="263">
        <f>COUNTIF($AE$13:$AG$62,$AL$62)</f>
        <v>0</v>
      </c>
    </row>
  </sheetData>
  <sheetProtection selectLockedCells="1" selectUnlockedCells="1"/>
  <mergeCells count="153">
    <mergeCell ref="AL57:AO57"/>
    <mergeCell ref="B58:C58"/>
    <mergeCell ref="B54:C54"/>
    <mergeCell ref="B62:C62"/>
    <mergeCell ref="B60:C60"/>
    <mergeCell ref="B61:C61"/>
    <mergeCell ref="AL60:AO60"/>
    <mergeCell ref="AL61:AO61"/>
    <mergeCell ref="AL62:AO62"/>
    <mergeCell ref="AL58:AO58"/>
    <mergeCell ref="B59:C59"/>
    <mergeCell ref="B56:C56"/>
    <mergeCell ref="B57:C57"/>
    <mergeCell ref="AL59:AO59"/>
    <mergeCell ref="B55:C55"/>
    <mergeCell ref="AL56:AO56"/>
    <mergeCell ref="AT38:AT39"/>
    <mergeCell ref="AQ38:AS39"/>
    <mergeCell ref="AL41:AP42"/>
    <mergeCell ref="AQ41:AS42"/>
    <mergeCell ref="AT41:AT42"/>
    <mergeCell ref="AL51:AP51"/>
    <mergeCell ref="AL53:AO53"/>
    <mergeCell ref="AL54:AO54"/>
    <mergeCell ref="AL55:AO55"/>
    <mergeCell ref="B52:C52"/>
    <mergeCell ref="B53:C53"/>
    <mergeCell ref="AL45:AO45"/>
    <mergeCell ref="B50:C50"/>
    <mergeCell ref="B51:C51"/>
    <mergeCell ref="B48:C48"/>
    <mergeCell ref="B49:C49"/>
    <mergeCell ref="B46:C46"/>
    <mergeCell ref="B47:C47"/>
    <mergeCell ref="AL52:AO52"/>
    <mergeCell ref="AL46:AO46"/>
    <mergeCell ref="AL47:AO47"/>
    <mergeCell ref="AL48:AO48"/>
    <mergeCell ref="AL49:AO49"/>
    <mergeCell ref="AL50:AO50"/>
    <mergeCell ref="B42:C42"/>
    <mergeCell ref="AL40:AP40"/>
    <mergeCell ref="AQ40:AS40"/>
    <mergeCell ref="B43:C43"/>
    <mergeCell ref="B44:C44"/>
    <mergeCell ref="B45:C45"/>
    <mergeCell ref="B39:C39"/>
    <mergeCell ref="B40:C40"/>
    <mergeCell ref="B41:C41"/>
    <mergeCell ref="B35:C35"/>
    <mergeCell ref="AL35:AN35"/>
    <mergeCell ref="AQ35:AS35"/>
    <mergeCell ref="B36:C36"/>
    <mergeCell ref="B37:C37"/>
    <mergeCell ref="B38:C38"/>
    <mergeCell ref="AL38:AP39"/>
    <mergeCell ref="B33:C33"/>
    <mergeCell ref="AL33:AN33"/>
    <mergeCell ref="AQ33:AS33"/>
    <mergeCell ref="B34:C34"/>
    <mergeCell ref="AL34:AN34"/>
    <mergeCell ref="AQ34:AS34"/>
    <mergeCell ref="B29:C29"/>
    <mergeCell ref="B30:C30"/>
    <mergeCell ref="B31:C31"/>
    <mergeCell ref="AL31:AO31"/>
    <mergeCell ref="AQ31:AT31"/>
    <mergeCell ref="B32:C32"/>
    <mergeCell ref="AL32:AN32"/>
    <mergeCell ref="AQ32:AS32"/>
    <mergeCell ref="B25:C25"/>
    <mergeCell ref="AL25:AN25"/>
    <mergeCell ref="AQ25:AT25"/>
    <mergeCell ref="B26:C26"/>
    <mergeCell ref="B27:C27"/>
    <mergeCell ref="B28:C28"/>
    <mergeCell ref="B23:C23"/>
    <mergeCell ref="AL23:AN23"/>
    <mergeCell ref="AQ23:AT23"/>
    <mergeCell ref="B24:C24"/>
    <mergeCell ref="AL24:AN24"/>
    <mergeCell ref="AQ24:AT24"/>
    <mergeCell ref="B21:C21"/>
    <mergeCell ref="AL21:AN21"/>
    <mergeCell ref="AQ21:AT21"/>
    <mergeCell ref="B22:C22"/>
    <mergeCell ref="AL22:AN22"/>
    <mergeCell ref="AQ22:AT22"/>
    <mergeCell ref="B19:C19"/>
    <mergeCell ref="AL19:AN19"/>
    <mergeCell ref="AQ19:AT19"/>
    <mergeCell ref="B20:C20"/>
    <mergeCell ref="AL20:AN20"/>
    <mergeCell ref="AQ20:AT20"/>
    <mergeCell ref="B17:C17"/>
    <mergeCell ref="AL17:AN17"/>
    <mergeCell ref="AQ17:AT17"/>
    <mergeCell ref="B18:C18"/>
    <mergeCell ref="AL18:AN18"/>
    <mergeCell ref="AQ18:AT18"/>
    <mergeCell ref="B16:C16"/>
    <mergeCell ref="AL16:AN16"/>
    <mergeCell ref="AQ16:AT16"/>
    <mergeCell ref="B13:C13"/>
    <mergeCell ref="AL13:AN13"/>
    <mergeCell ref="AQ13:AT13"/>
    <mergeCell ref="B14:C14"/>
    <mergeCell ref="AL14:AN14"/>
    <mergeCell ref="AQ14:AT14"/>
    <mergeCell ref="AJ11:AJ12"/>
    <mergeCell ref="AL11:AU12"/>
    <mergeCell ref="M12:Q12"/>
    <mergeCell ref="S12:W12"/>
    <mergeCell ref="X11:AC11"/>
    <mergeCell ref="Y12:AC12"/>
    <mergeCell ref="B15:C15"/>
    <mergeCell ref="AL15:AN15"/>
    <mergeCell ref="AQ15:AT15"/>
    <mergeCell ref="D4:J4"/>
    <mergeCell ref="K4:S4"/>
    <mergeCell ref="V4:AK4"/>
    <mergeCell ref="AL4:AM4"/>
    <mergeCell ref="AM8:AN8"/>
    <mergeCell ref="M9:Q9"/>
    <mergeCell ref="R9:AH9"/>
    <mergeCell ref="AK9:AT9"/>
    <mergeCell ref="A11:A12"/>
    <mergeCell ref="B11:C12"/>
    <mergeCell ref="D11:D12"/>
    <mergeCell ref="E11:E12"/>
    <mergeCell ref="F11:F12"/>
    <mergeCell ref="G11:G12"/>
    <mergeCell ref="C8:D8"/>
    <mergeCell ref="G8:J8"/>
    <mergeCell ref="L8:O8"/>
    <mergeCell ref="P8:Q8"/>
    <mergeCell ref="S8:AH8"/>
    <mergeCell ref="AI8:AL8"/>
    <mergeCell ref="H11:J11"/>
    <mergeCell ref="L11:Q11"/>
    <mergeCell ref="R11:W11"/>
    <mergeCell ref="AH11:AI11"/>
    <mergeCell ref="A6:B6"/>
    <mergeCell ref="C6:H6"/>
    <mergeCell ref="K6:AH6"/>
    <mergeCell ref="AI6:AL6"/>
    <mergeCell ref="AM6:AS6"/>
    <mergeCell ref="C7:J7"/>
    <mergeCell ref="L7:O7"/>
    <mergeCell ref="P7:Q7"/>
    <mergeCell ref="S7:AH7"/>
    <mergeCell ref="AI7:AL7"/>
    <mergeCell ref="AM7:AN7"/>
  </mergeCells>
  <phoneticPr fontId="2"/>
  <conditionalFormatting sqref="E13:G62">
    <cfRule type="cellIs" dxfId="1" priority="1" stopIfTrue="1" operator="equal">
      <formula>"女子"</formula>
    </cfRule>
    <cfRule type="cellIs" dxfId="0" priority="2" stopIfTrue="1" operator="equal">
      <formula>"男子"</formula>
    </cfRule>
  </conditionalFormatting>
  <printOptions horizontalCentered="1" verticalCentered="1"/>
  <pageMargins left="0.39370078740157483" right="0.39370078740157483" top="0.39370078740157483" bottom="0.39370078740157483" header="0" footer="0"/>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忘れず記入！！申し込み一覧</vt:lpstr>
      <vt:lpstr>基本データ入力</vt:lpstr>
      <vt:lpstr>個人種目エントリー（男子用）</vt:lpstr>
      <vt:lpstr>個人種目エントリー（女子用）</vt:lpstr>
      <vt:lpstr>リレーエントリー男子</vt:lpstr>
      <vt:lpstr>リレーエントリー女子</vt:lpstr>
      <vt:lpstr>混合リレーエントリー</vt:lpstr>
      <vt:lpstr>提出用出場認知書（男子用）</vt:lpstr>
      <vt:lpstr>提出用出場認知書（女子用）</vt:lpstr>
      <vt:lpstr>競技役員確認書</vt:lpstr>
      <vt:lpstr>操作禁止1（M）</vt:lpstr>
      <vt:lpstr>操作禁止1（W）</vt:lpstr>
      <vt:lpstr>操作禁止2（M）</vt:lpstr>
      <vt:lpstr>操作禁止2 (W)</vt:lpstr>
      <vt:lpstr>操作禁止3</vt:lpstr>
      <vt:lpstr>操作禁止4</vt:lpstr>
      <vt:lpstr>互換性レポート</vt:lpstr>
      <vt:lpstr>'個人種目エントリー（女子用）'!Print_Area</vt:lpstr>
      <vt:lpstr>'個人種目エントリー（男子用）'!Print_Area</vt:lpstr>
      <vt:lpstr>'操作禁止1（M）'!Print_Area</vt:lpstr>
      <vt:lpstr>'操作禁止1（W）'!Print_Area</vt:lpstr>
      <vt:lpstr>'操作禁止2 (W)'!Print_Area</vt:lpstr>
      <vt:lpstr>'操作禁止2（M）'!Print_Area</vt:lpstr>
      <vt:lpstr>'提出用出場認知書（女子用）'!Print_Area</vt:lpstr>
      <vt:lpstr>'提出用出場認知書（男子用）'!Print_Area</vt:lpstr>
      <vt:lpstr>'忘れず記入！！申し込み一覧'!Print_Area</vt:lpstr>
      <vt:lpstr>学校名</vt:lpstr>
      <vt:lpstr>学年</vt:lpstr>
      <vt:lpstr>距離</vt:lpstr>
      <vt:lpstr>競技役員</vt:lpstr>
      <vt:lpstr>性別</vt:lpstr>
    </vt:vector>
  </TitlesOfParts>
  <Company>宮城県中体連水泳部会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Tsuruoka</dc:creator>
  <cp:lastModifiedBy>グランディ</cp:lastModifiedBy>
  <cp:lastPrinted>2024-09-01T02:36:33Z</cp:lastPrinted>
  <dcterms:created xsi:type="dcterms:W3CDTF">2002-01-24T01:02:22Z</dcterms:created>
  <dcterms:modified xsi:type="dcterms:W3CDTF">2024-09-01T02:40:25Z</dcterms:modified>
</cp:coreProperties>
</file>